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otte\Documents\Ecole d'Ingé\Associations\Raid Sigma Clermont\Raid 2023\"/>
    </mc:Choice>
  </mc:AlternateContent>
  <xr:revisionPtr revIDLastSave="0" documentId="8_{B6834665-F597-46AA-A19F-CD81440BFE05}" xr6:coauthVersionLast="47" xr6:coauthVersionMax="47" xr10:uidLastSave="{00000000-0000-0000-0000-000000000000}"/>
  <bookViews>
    <workbookView xWindow="-120" yWindow="-120" windowWidth="20730" windowHeight="1116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" i="1" l="1"/>
  <c r="AM25" i="1"/>
  <c r="AM15" i="1"/>
  <c r="AM27" i="1"/>
  <c r="AM3" i="1"/>
  <c r="AM11" i="1"/>
  <c r="AM13" i="1"/>
  <c r="AM24" i="1"/>
  <c r="AM16" i="1"/>
  <c r="AM6" i="1"/>
  <c r="AM10" i="1"/>
  <c r="AM22" i="1"/>
  <c r="AM19" i="1"/>
  <c r="AM12" i="1"/>
  <c r="AM21" i="1"/>
  <c r="AM4" i="1"/>
  <c r="AM23" i="1"/>
  <c r="AM30" i="1"/>
  <c r="AM20" i="1"/>
  <c r="AM26" i="1"/>
  <c r="AM8" i="1"/>
  <c r="AM28" i="1"/>
  <c r="AM17" i="1"/>
  <c r="AM29" i="1"/>
  <c r="AM18" i="1"/>
  <c r="AM9" i="1"/>
  <c r="AM5" i="1"/>
  <c r="AM14" i="1"/>
  <c r="AI14" i="1"/>
  <c r="AF14" i="1"/>
  <c r="AC14" i="1"/>
  <c r="Z14" i="1"/>
  <c r="W14" i="1"/>
  <c r="T14" i="1"/>
  <c r="Q14" i="1"/>
  <c r="N14" i="1"/>
  <c r="K14" i="1"/>
  <c r="H14" i="1"/>
  <c r="E14" i="1"/>
  <c r="AI5" i="1"/>
  <c r="AF5" i="1"/>
  <c r="AC5" i="1"/>
  <c r="Z5" i="1"/>
  <c r="W5" i="1"/>
  <c r="T5" i="1"/>
  <c r="Q5" i="1"/>
  <c r="N5" i="1"/>
  <c r="K5" i="1"/>
  <c r="H5" i="1"/>
  <c r="E5" i="1"/>
  <c r="AI9" i="1"/>
  <c r="AF9" i="1"/>
  <c r="AC9" i="1"/>
  <c r="Z9" i="1"/>
  <c r="W9" i="1"/>
  <c r="T9" i="1"/>
  <c r="Q9" i="1"/>
  <c r="N9" i="1"/>
  <c r="K9" i="1"/>
  <c r="H9" i="1"/>
  <c r="E9" i="1"/>
  <c r="AI18" i="1"/>
  <c r="AF18" i="1"/>
  <c r="AC18" i="1"/>
  <c r="Z18" i="1"/>
  <c r="W18" i="1"/>
  <c r="T18" i="1"/>
  <c r="Q18" i="1"/>
  <c r="N18" i="1"/>
  <c r="K18" i="1"/>
  <c r="H18" i="1"/>
  <c r="E18" i="1"/>
  <c r="AI29" i="1"/>
  <c r="AF29" i="1"/>
  <c r="AC29" i="1"/>
  <c r="Z29" i="1"/>
  <c r="W29" i="1"/>
  <c r="T29" i="1"/>
  <c r="Q29" i="1"/>
  <c r="N29" i="1"/>
  <c r="K29" i="1"/>
  <c r="H29" i="1"/>
  <c r="E29" i="1"/>
  <c r="AI17" i="1"/>
  <c r="AF17" i="1"/>
  <c r="AC17" i="1"/>
  <c r="Z17" i="1"/>
  <c r="W17" i="1"/>
  <c r="T17" i="1"/>
  <c r="Q17" i="1"/>
  <c r="N17" i="1"/>
  <c r="K17" i="1"/>
  <c r="H17" i="1"/>
  <c r="E17" i="1"/>
  <c r="AI28" i="1"/>
  <c r="AF28" i="1"/>
  <c r="AC28" i="1"/>
  <c r="Z28" i="1"/>
  <c r="W28" i="1"/>
  <c r="T28" i="1"/>
  <c r="Q28" i="1"/>
  <c r="N28" i="1"/>
  <c r="K28" i="1"/>
  <c r="H28" i="1"/>
  <c r="E28" i="1"/>
  <c r="AI8" i="1"/>
  <c r="AF8" i="1"/>
  <c r="AC8" i="1"/>
  <c r="Z8" i="1"/>
  <c r="W8" i="1"/>
  <c r="T8" i="1"/>
  <c r="Q8" i="1"/>
  <c r="N8" i="1"/>
  <c r="K8" i="1"/>
  <c r="H8" i="1"/>
  <c r="E8" i="1"/>
  <c r="AI26" i="1"/>
  <c r="AF26" i="1"/>
  <c r="AC26" i="1"/>
  <c r="Z26" i="1"/>
  <c r="W26" i="1"/>
  <c r="T26" i="1"/>
  <c r="Q26" i="1"/>
  <c r="N26" i="1"/>
  <c r="K26" i="1"/>
  <c r="H26" i="1"/>
  <c r="E26" i="1"/>
  <c r="AI20" i="1"/>
  <c r="AF20" i="1"/>
  <c r="AC20" i="1"/>
  <c r="Z20" i="1"/>
  <c r="W20" i="1"/>
  <c r="T20" i="1"/>
  <c r="Q20" i="1"/>
  <c r="N20" i="1"/>
  <c r="K20" i="1"/>
  <c r="H20" i="1"/>
  <c r="E20" i="1"/>
  <c r="AI30" i="1"/>
  <c r="AF30" i="1"/>
  <c r="AC30" i="1"/>
  <c r="Z30" i="1"/>
  <c r="W30" i="1"/>
  <c r="T30" i="1"/>
  <c r="Q30" i="1"/>
  <c r="N30" i="1"/>
  <c r="K30" i="1"/>
  <c r="H30" i="1"/>
  <c r="E30" i="1"/>
  <c r="AI23" i="1"/>
  <c r="AF23" i="1"/>
  <c r="AC23" i="1"/>
  <c r="Z23" i="1"/>
  <c r="W23" i="1"/>
  <c r="T23" i="1"/>
  <c r="Q23" i="1"/>
  <c r="N23" i="1"/>
  <c r="K23" i="1"/>
  <c r="H23" i="1"/>
  <c r="E23" i="1"/>
  <c r="AI4" i="1"/>
  <c r="AF4" i="1"/>
  <c r="AC4" i="1"/>
  <c r="Z4" i="1"/>
  <c r="W4" i="1"/>
  <c r="T4" i="1"/>
  <c r="Q4" i="1"/>
  <c r="N4" i="1"/>
  <c r="K4" i="1"/>
  <c r="H4" i="1"/>
  <c r="E4" i="1"/>
  <c r="AI21" i="1"/>
  <c r="AF21" i="1"/>
  <c r="AC21" i="1"/>
  <c r="Z21" i="1"/>
  <c r="W21" i="1"/>
  <c r="T21" i="1"/>
  <c r="Q21" i="1"/>
  <c r="N21" i="1"/>
  <c r="K21" i="1"/>
  <c r="H21" i="1"/>
  <c r="E21" i="1"/>
  <c r="AI12" i="1"/>
  <c r="AF12" i="1"/>
  <c r="AC12" i="1"/>
  <c r="Z12" i="1"/>
  <c r="W12" i="1"/>
  <c r="T12" i="1"/>
  <c r="Q12" i="1"/>
  <c r="N12" i="1"/>
  <c r="K12" i="1"/>
  <c r="H12" i="1"/>
  <c r="E12" i="1"/>
  <c r="AI19" i="1"/>
  <c r="AF19" i="1"/>
  <c r="AC19" i="1"/>
  <c r="Z19" i="1"/>
  <c r="W19" i="1"/>
  <c r="T19" i="1"/>
  <c r="Q19" i="1"/>
  <c r="N19" i="1"/>
  <c r="K19" i="1"/>
  <c r="H19" i="1"/>
  <c r="E19" i="1"/>
  <c r="AI22" i="1"/>
  <c r="AF22" i="1"/>
  <c r="AC22" i="1"/>
  <c r="Z22" i="1"/>
  <c r="W22" i="1"/>
  <c r="T22" i="1"/>
  <c r="Q22" i="1"/>
  <c r="N22" i="1"/>
  <c r="K22" i="1"/>
  <c r="H22" i="1"/>
  <c r="E22" i="1"/>
  <c r="AI10" i="1"/>
  <c r="AF10" i="1"/>
  <c r="AC10" i="1"/>
  <c r="Z10" i="1"/>
  <c r="W10" i="1"/>
  <c r="T10" i="1"/>
  <c r="Q10" i="1"/>
  <c r="N10" i="1"/>
  <c r="K10" i="1"/>
  <c r="H10" i="1"/>
  <c r="E10" i="1"/>
  <c r="AI6" i="1"/>
  <c r="AF6" i="1"/>
  <c r="AC6" i="1"/>
  <c r="Z6" i="1"/>
  <c r="W6" i="1"/>
  <c r="T6" i="1"/>
  <c r="Q6" i="1"/>
  <c r="N6" i="1"/>
  <c r="K6" i="1"/>
  <c r="H6" i="1"/>
  <c r="E6" i="1"/>
  <c r="AI16" i="1"/>
  <c r="AF16" i="1"/>
  <c r="AC16" i="1"/>
  <c r="Z16" i="1"/>
  <c r="W16" i="1"/>
  <c r="T16" i="1"/>
  <c r="Q16" i="1"/>
  <c r="N16" i="1"/>
  <c r="K16" i="1"/>
  <c r="H16" i="1"/>
  <c r="E16" i="1"/>
  <c r="AI24" i="1"/>
  <c r="AF24" i="1"/>
  <c r="AC24" i="1"/>
  <c r="Z24" i="1"/>
  <c r="W24" i="1"/>
  <c r="T24" i="1"/>
  <c r="Q24" i="1"/>
  <c r="N24" i="1"/>
  <c r="K24" i="1"/>
  <c r="H24" i="1"/>
  <c r="E24" i="1"/>
  <c r="AI13" i="1"/>
  <c r="AF13" i="1"/>
  <c r="AC13" i="1"/>
  <c r="Z13" i="1"/>
  <c r="W13" i="1"/>
  <c r="T13" i="1"/>
  <c r="Q13" i="1"/>
  <c r="N13" i="1"/>
  <c r="K13" i="1"/>
  <c r="H13" i="1"/>
  <c r="E13" i="1"/>
  <c r="AI11" i="1"/>
  <c r="AF11" i="1"/>
  <c r="AC11" i="1"/>
  <c r="Z11" i="1"/>
  <c r="W11" i="1"/>
  <c r="T11" i="1"/>
  <c r="Q11" i="1"/>
  <c r="N11" i="1"/>
  <c r="K11" i="1"/>
  <c r="H11" i="1"/>
  <c r="E11" i="1"/>
  <c r="AI3" i="1"/>
  <c r="AF3" i="1"/>
  <c r="AC3" i="1"/>
  <c r="Z3" i="1"/>
  <c r="W3" i="1"/>
  <c r="T3" i="1"/>
  <c r="Q3" i="1"/>
  <c r="N3" i="1"/>
  <c r="K3" i="1"/>
  <c r="H3" i="1"/>
  <c r="E3" i="1"/>
  <c r="AI27" i="1"/>
  <c r="AF27" i="1"/>
  <c r="AC27" i="1"/>
  <c r="Z27" i="1"/>
  <c r="W27" i="1"/>
  <c r="T27" i="1"/>
  <c r="Q27" i="1"/>
  <c r="N27" i="1"/>
  <c r="K27" i="1"/>
  <c r="H27" i="1"/>
  <c r="E27" i="1"/>
  <c r="AI15" i="1"/>
  <c r="AF15" i="1"/>
  <c r="AC15" i="1"/>
  <c r="Z15" i="1"/>
  <c r="W15" i="1"/>
  <c r="T15" i="1"/>
  <c r="Q15" i="1"/>
  <c r="N15" i="1"/>
  <c r="K15" i="1"/>
  <c r="H15" i="1"/>
  <c r="E15" i="1"/>
  <c r="AI25" i="1"/>
  <c r="AF25" i="1"/>
  <c r="AC25" i="1"/>
  <c r="Z25" i="1"/>
  <c r="W25" i="1"/>
  <c r="T25" i="1"/>
  <c r="Q25" i="1"/>
  <c r="N25" i="1"/>
  <c r="K25" i="1"/>
  <c r="H25" i="1"/>
  <c r="E25" i="1"/>
  <c r="AN7" i="1"/>
  <c r="AI7" i="1"/>
  <c r="AJ7" i="1" s="1"/>
  <c r="AF7" i="1"/>
  <c r="AG7" i="1" s="1"/>
  <c r="AC7" i="1"/>
  <c r="AD7" i="1" s="1"/>
  <c r="Z7" i="1"/>
  <c r="AA7" i="1" s="1"/>
  <c r="W7" i="1"/>
  <c r="X7" i="1" s="1"/>
  <c r="T7" i="1"/>
  <c r="U7" i="1" s="1"/>
  <c r="Q7" i="1"/>
  <c r="R7" i="1" s="1"/>
  <c r="N7" i="1"/>
  <c r="O7" i="1" s="1"/>
  <c r="K7" i="1"/>
  <c r="L7" i="1" s="1"/>
  <c r="H7" i="1"/>
  <c r="I7" i="1" s="1"/>
  <c r="E7" i="1"/>
  <c r="F7" i="1" s="1"/>
  <c r="F25" i="1" l="1"/>
  <c r="I25" i="1"/>
  <c r="L25" i="1"/>
  <c r="O25" i="1"/>
  <c r="R25" i="1"/>
  <c r="U25" i="1"/>
  <c r="X25" i="1"/>
  <c r="AA25" i="1"/>
  <c r="AD25" i="1"/>
  <c r="AG25" i="1"/>
  <c r="AJ25" i="1"/>
  <c r="AN25" i="1"/>
  <c r="F15" i="1"/>
  <c r="I15" i="1"/>
  <c r="L15" i="1"/>
  <c r="O15" i="1"/>
  <c r="R15" i="1"/>
  <c r="U15" i="1"/>
  <c r="X15" i="1"/>
  <c r="AA15" i="1"/>
  <c r="AD15" i="1"/>
  <c r="AG15" i="1"/>
  <c r="AJ15" i="1"/>
  <c r="AN15" i="1"/>
  <c r="F27" i="1"/>
  <c r="I27" i="1"/>
  <c r="L27" i="1"/>
  <c r="O27" i="1"/>
  <c r="R27" i="1"/>
  <c r="U27" i="1"/>
  <c r="X27" i="1"/>
  <c r="AA27" i="1"/>
  <c r="AD27" i="1"/>
  <c r="AG27" i="1"/>
  <c r="AJ27" i="1"/>
  <c r="AN27" i="1"/>
  <c r="F3" i="1"/>
  <c r="I3" i="1"/>
  <c r="L3" i="1"/>
  <c r="O3" i="1"/>
  <c r="R3" i="1"/>
  <c r="U3" i="1"/>
  <c r="X3" i="1"/>
  <c r="AA3" i="1"/>
  <c r="AD3" i="1"/>
  <c r="AG3" i="1"/>
  <c r="AJ3" i="1"/>
  <c r="AN3" i="1"/>
  <c r="F11" i="1"/>
  <c r="I11" i="1"/>
  <c r="L11" i="1"/>
  <c r="O11" i="1"/>
  <c r="R11" i="1"/>
  <c r="U11" i="1"/>
  <c r="X11" i="1"/>
  <c r="AA11" i="1"/>
  <c r="AD11" i="1"/>
  <c r="AG11" i="1"/>
  <c r="AJ11" i="1"/>
  <c r="AN11" i="1"/>
  <c r="F13" i="1"/>
  <c r="I13" i="1"/>
  <c r="L13" i="1"/>
  <c r="O13" i="1"/>
  <c r="R13" i="1"/>
  <c r="U13" i="1"/>
  <c r="X13" i="1"/>
  <c r="AA13" i="1"/>
  <c r="AD13" i="1"/>
  <c r="AG13" i="1"/>
  <c r="AJ13" i="1"/>
  <c r="AN13" i="1"/>
  <c r="F24" i="1"/>
  <c r="I24" i="1"/>
  <c r="L24" i="1"/>
  <c r="O24" i="1"/>
  <c r="R24" i="1"/>
  <c r="U24" i="1"/>
  <c r="X24" i="1"/>
  <c r="AA24" i="1"/>
  <c r="AD24" i="1"/>
  <c r="AG24" i="1"/>
  <c r="AJ24" i="1"/>
  <c r="AN24" i="1"/>
  <c r="F16" i="1"/>
  <c r="I16" i="1"/>
  <c r="L16" i="1"/>
  <c r="O16" i="1"/>
  <c r="R16" i="1"/>
  <c r="U16" i="1"/>
  <c r="X16" i="1"/>
  <c r="AA16" i="1"/>
  <c r="AD16" i="1"/>
  <c r="AG16" i="1"/>
  <c r="AJ16" i="1"/>
  <c r="AN16" i="1"/>
  <c r="F6" i="1"/>
  <c r="I6" i="1"/>
  <c r="L6" i="1"/>
  <c r="O6" i="1"/>
  <c r="R6" i="1"/>
  <c r="U6" i="1"/>
  <c r="X6" i="1"/>
  <c r="AA6" i="1"/>
  <c r="AD6" i="1"/>
  <c r="AG6" i="1"/>
  <c r="AJ6" i="1"/>
  <c r="AN6" i="1"/>
  <c r="F10" i="1"/>
  <c r="I10" i="1"/>
  <c r="L10" i="1"/>
  <c r="O10" i="1"/>
  <c r="R10" i="1"/>
  <c r="U10" i="1"/>
  <c r="X10" i="1"/>
  <c r="AA10" i="1"/>
  <c r="AD10" i="1"/>
  <c r="AG10" i="1"/>
  <c r="AJ10" i="1"/>
  <c r="AN10" i="1"/>
  <c r="F22" i="1"/>
  <c r="I22" i="1"/>
  <c r="L22" i="1"/>
  <c r="O22" i="1"/>
  <c r="R22" i="1"/>
  <c r="U22" i="1"/>
  <c r="X22" i="1"/>
  <c r="AA22" i="1"/>
  <c r="AD22" i="1"/>
  <c r="AG22" i="1"/>
  <c r="AJ22" i="1"/>
  <c r="AN22" i="1"/>
  <c r="F19" i="1"/>
  <c r="I19" i="1"/>
  <c r="L19" i="1"/>
  <c r="O19" i="1"/>
  <c r="R19" i="1"/>
  <c r="U19" i="1"/>
  <c r="X19" i="1"/>
  <c r="AA19" i="1"/>
  <c r="AD19" i="1"/>
  <c r="AG19" i="1"/>
  <c r="AJ19" i="1"/>
  <c r="AN19" i="1"/>
  <c r="F12" i="1"/>
  <c r="I12" i="1"/>
  <c r="L12" i="1"/>
  <c r="O12" i="1"/>
  <c r="R12" i="1"/>
  <c r="U12" i="1"/>
  <c r="X12" i="1"/>
  <c r="AA12" i="1"/>
  <c r="AD12" i="1"/>
  <c r="AG12" i="1"/>
  <c r="AJ12" i="1"/>
  <c r="AN12" i="1"/>
  <c r="F21" i="1"/>
  <c r="I21" i="1"/>
  <c r="L21" i="1"/>
  <c r="O21" i="1"/>
  <c r="R21" i="1"/>
  <c r="U21" i="1"/>
  <c r="X21" i="1"/>
  <c r="AA21" i="1"/>
  <c r="AD21" i="1"/>
  <c r="AG21" i="1"/>
  <c r="AJ21" i="1"/>
  <c r="AN21" i="1"/>
  <c r="F4" i="1"/>
  <c r="I4" i="1"/>
  <c r="L4" i="1"/>
  <c r="O4" i="1"/>
  <c r="R4" i="1"/>
  <c r="U4" i="1"/>
  <c r="X4" i="1"/>
  <c r="AA4" i="1"/>
  <c r="AD4" i="1"/>
  <c r="AG4" i="1"/>
  <c r="AJ4" i="1"/>
  <c r="AN4" i="1"/>
  <c r="F23" i="1"/>
  <c r="I23" i="1"/>
  <c r="L23" i="1"/>
  <c r="O23" i="1"/>
  <c r="R23" i="1"/>
  <c r="U23" i="1"/>
  <c r="X23" i="1"/>
  <c r="AA23" i="1"/>
  <c r="AD23" i="1"/>
  <c r="AG23" i="1"/>
  <c r="AJ23" i="1"/>
  <c r="AN23" i="1"/>
  <c r="F30" i="1"/>
  <c r="I30" i="1"/>
  <c r="L30" i="1"/>
  <c r="O30" i="1"/>
  <c r="R30" i="1"/>
  <c r="U30" i="1"/>
  <c r="X30" i="1"/>
  <c r="AA30" i="1"/>
  <c r="AD30" i="1"/>
  <c r="AG30" i="1"/>
  <c r="AJ30" i="1"/>
  <c r="AN30" i="1"/>
  <c r="F20" i="1"/>
  <c r="I20" i="1"/>
  <c r="L20" i="1"/>
  <c r="O20" i="1"/>
  <c r="R20" i="1"/>
  <c r="U20" i="1"/>
  <c r="X20" i="1"/>
  <c r="AA20" i="1"/>
  <c r="AD20" i="1"/>
  <c r="AG20" i="1"/>
  <c r="AJ20" i="1"/>
  <c r="AN20" i="1"/>
  <c r="F26" i="1"/>
  <c r="I26" i="1"/>
  <c r="L26" i="1"/>
  <c r="O26" i="1"/>
  <c r="R26" i="1"/>
  <c r="U26" i="1"/>
  <c r="X26" i="1"/>
  <c r="AA26" i="1"/>
  <c r="AD26" i="1"/>
  <c r="AG26" i="1"/>
  <c r="AJ26" i="1"/>
  <c r="AN26" i="1"/>
  <c r="F8" i="1"/>
  <c r="I8" i="1"/>
  <c r="L8" i="1"/>
  <c r="O8" i="1"/>
  <c r="R8" i="1"/>
  <c r="U8" i="1"/>
  <c r="X8" i="1"/>
  <c r="AA8" i="1"/>
  <c r="AD8" i="1"/>
  <c r="AG8" i="1"/>
  <c r="AJ8" i="1"/>
  <c r="AN8" i="1"/>
  <c r="F28" i="1"/>
  <c r="I28" i="1"/>
  <c r="L28" i="1"/>
  <c r="O28" i="1"/>
  <c r="R28" i="1"/>
  <c r="U28" i="1"/>
  <c r="X28" i="1"/>
  <c r="AA28" i="1"/>
  <c r="AD28" i="1"/>
  <c r="AG28" i="1"/>
  <c r="AJ28" i="1"/>
  <c r="AN28" i="1"/>
  <c r="F17" i="1"/>
  <c r="I17" i="1"/>
  <c r="L17" i="1"/>
  <c r="O17" i="1"/>
  <c r="R17" i="1"/>
  <c r="U17" i="1"/>
  <c r="X17" i="1"/>
  <c r="AA17" i="1"/>
  <c r="AD17" i="1"/>
  <c r="AG17" i="1"/>
  <c r="AJ17" i="1"/>
  <c r="AN17" i="1"/>
  <c r="F29" i="1"/>
  <c r="I29" i="1"/>
  <c r="L29" i="1"/>
  <c r="O29" i="1"/>
  <c r="R29" i="1"/>
  <c r="U29" i="1"/>
  <c r="X29" i="1"/>
  <c r="AA29" i="1"/>
  <c r="AD29" i="1"/>
  <c r="AG29" i="1"/>
  <c r="AJ29" i="1"/>
  <c r="AN29" i="1"/>
  <c r="F18" i="1"/>
  <c r="I18" i="1"/>
  <c r="L18" i="1"/>
  <c r="O18" i="1"/>
  <c r="R18" i="1"/>
  <c r="U18" i="1"/>
  <c r="X18" i="1"/>
  <c r="AA18" i="1"/>
  <c r="AD18" i="1"/>
  <c r="AG18" i="1"/>
  <c r="AJ18" i="1"/>
  <c r="AN18" i="1"/>
  <c r="F9" i="1"/>
  <c r="I9" i="1"/>
  <c r="L9" i="1"/>
  <c r="O9" i="1"/>
  <c r="R9" i="1"/>
  <c r="U9" i="1"/>
  <c r="X9" i="1"/>
  <c r="AA9" i="1"/>
  <c r="AD9" i="1"/>
  <c r="AG9" i="1"/>
  <c r="AJ9" i="1"/>
  <c r="AN9" i="1"/>
  <c r="F5" i="1"/>
  <c r="I5" i="1"/>
  <c r="L5" i="1"/>
  <c r="O5" i="1"/>
  <c r="R5" i="1"/>
  <c r="U5" i="1"/>
  <c r="X5" i="1"/>
  <c r="AA5" i="1"/>
  <c r="AD5" i="1"/>
  <c r="AG5" i="1"/>
  <c r="AJ5" i="1"/>
  <c r="AN5" i="1"/>
  <c r="F14" i="1"/>
  <c r="I14" i="1"/>
  <c r="L14" i="1"/>
  <c r="O14" i="1"/>
  <c r="R14" i="1"/>
  <c r="U14" i="1"/>
  <c r="X14" i="1"/>
  <c r="AA14" i="1"/>
  <c r="AD14" i="1"/>
  <c r="AG14" i="1"/>
  <c r="AJ14" i="1"/>
  <c r="AN14" i="1"/>
</calcChain>
</file>

<file path=xl/sharedStrings.xml><?xml version="1.0" encoding="utf-8"?>
<sst xmlns="http://schemas.openxmlformats.org/spreadsheetml/2006/main" count="68" uniqueCount="68">
  <si>
    <t>N°Dossard</t>
  </si>
  <si>
    <t>Nom Binome</t>
  </si>
  <si>
    <t>H départ</t>
  </si>
  <si>
    <t>Temps trail 1 + VTT 1</t>
  </si>
  <si>
    <t>Classement trail 1 + VTT 2</t>
  </si>
  <si>
    <t>H départ VTT 2</t>
  </si>
  <si>
    <t>Temps VTT 2</t>
  </si>
  <si>
    <t>Classement VTT 2</t>
  </si>
  <si>
    <t xml:space="preserve">H départ trail 3 </t>
  </si>
  <si>
    <t>Temps trail 3</t>
  </si>
  <si>
    <t>Classement trail 3</t>
  </si>
  <si>
    <t>H départ CO 1</t>
  </si>
  <si>
    <t>Temps CO 1</t>
  </si>
  <si>
    <t>Classement CO 1</t>
  </si>
  <si>
    <t>H départ VTT 3</t>
  </si>
  <si>
    <t>Temps VTT 3</t>
  </si>
  <si>
    <t>Classement VTT 3</t>
  </si>
  <si>
    <t>H départ CO 2</t>
  </si>
  <si>
    <t>Temps CO 2</t>
  </si>
  <si>
    <t>Classement CO 2</t>
  </si>
  <si>
    <t xml:space="preserve">H départ VTT 4 </t>
  </si>
  <si>
    <t>Temps VTT 4</t>
  </si>
  <si>
    <t>Classement VTT 4</t>
  </si>
  <si>
    <t>H départ canoë</t>
  </si>
  <si>
    <t>Temps canoë</t>
  </si>
  <si>
    <t>Classement canoë</t>
  </si>
  <si>
    <t>H départ VTT 5</t>
  </si>
  <si>
    <t>Temps VTT 5</t>
  </si>
  <si>
    <t>Classement VTT 5</t>
  </si>
  <si>
    <t>H départ R&amp;B</t>
  </si>
  <si>
    <t>Temps R&amp;B</t>
  </si>
  <si>
    <t>Classement R&amp;B</t>
  </si>
  <si>
    <t>Pén CO</t>
  </si>
  <si>
    <t>H arrivée</t>
  </si>
  <si>
    <t>Temps tot</t>
  </si>
  <si>
    <t>Classement</t>
  </si>
  <si>
    <t xml:space="preserve">Pen </t>
  </si>
  <si>
    <t>1Step2Iron</t>
  </si>
  <si>
    <t>Casseurs Flowters</t>
  </si>
  <si>
    <t>CLERMONT TRI</t>
  </si>
  <si>
    <t>Costaud les bolides</t>
  </si>
  <si>
    <t>DUN'GO</t>
  </si>
  <si>
    <t>Friends 43</t>
  </si>
  <si>
    <t>Le groupe de khôlle</t>
  </si>
  <si>
    <t xml:space="preserve">Les bois sans soif </t>
  </si>
  <si>
    <t>Les broyés du Poitou</t>
  </si>
  <si>
    <t xml:space="preserve">Les chorizos </t>
  </si>
  <si>
    <t xml:space="preserve">Les CRRASSEUX </t>
  </si>
  <si>
    <t>Les Dun'gos</t>
  </si>
  <si>
    <t>Les GaZel</t>
  </si>
  <si>
    <t>Les Mathou</t>
  </si>
  <si>
    <t>Les TRIoflancs</t>
  </si>
  <si>
    <t>Les voyageurs</t>
  </si>
  <si>
    <t>Misters Olympia</t>
  </si>
  <si>
    <t>Objectif carbo</t>
  </si>
  <si>
    <t>OnnnPeuuutOuuuuuuu</t>
  </si>
  <si>
    <t>Outdoorview x Woodlight</t>
  </si>
  <si>
    <t>Petitboode</t>
  </si>
  <si>
    <t>Raid y bitoir</t>
  </si>
  <si>
    <t>Razorback</t>
  </si>
  <si>
    <t>Tartinasse</t>
  </si>
  <si>
    <t>Team rocket</t>
  </si>
  <si>
    <t>Tic et tac</t>
  </si>
  <si>
    <t>XTTR63 Les MARO</t>
  </si>
  <si>
    <t>L'auvergne c'est booooo</t>
  </si>
  <si>
    <t xml:space="preserve">H départ trail 2 </t>
  </si>
  <si>
    <t xml:space="preserve">Temps trail 2 </t>
  </si>
  <si>
    <t>Classement trail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</si>
</sst>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D9D9D9"/>
      </bottom>
      <diagonal/>
    </border>
    <border>
      <left style="medium">
        <color rgb="FFCCCCCC"/>
      </left>
      <right style="medium">
        <color rgb="FFD9D9D9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D9D9D9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164" fontId="0" fillId="3" borderId="0" xfId="0" applyNumberFormat="1" applyFill="1"/>
  </cellXfs>
  <cellStyles count="1">
    <cellStyle name="Normal" xfId="0" builtinId="0"/>
  </cellStyles>
  <dxfs count="39">
    <dxf>
      <numFmt numFmtId="164" formatCode="[$-F400]h:mm:ss\ AM/PM"/>
    </dxf>
    <dxf>
      <numFmt numFmtId="0" formatCode="General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numFmt numFmtId="1" formatCode="0"/>
    </dxf>
    <dxf>
      <numFmt numFmtId="164" formatCode="[$-F400]h:mm:ss\ AM/PM"/>
    </dxf>
    <dxf>
      <numFmt numFmtId="164" formatCode="[$-F400]h:mm:ss\ AM/PM"/>
    </dxf>
    <dxf>
      <fill>
        <patternFill patternType="none">
          <fgColor indexed="64"/>
          <bgColor auto="1"/>
        </patternFill>
      </fill>
      <border outline="0">
        <left style="medium">
          <color rgb="FFD9D9D9"/>
        </left>
      </border>
    </dxf>
    <dxf>
      <fill>
        <patternFill patternType="none">
          <fgColor indexed="64"/>
          <bgColor auto="1"/>
        </patternFill>
      </fill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45" displayName="Tableau145" ref="B2:AN30" totalsRowShown="0" headerRowDxfId="38">
  <autoFilter ref="B2:AN30"/>
  <sortState xmlns:xlrd2="http://schemas.microsoft.com/office/spreadsheetml/2017/richdata2" ref="B3:AN30">
    <sortCondition ref="AN2:AN30"/>
  </sortState>
  <tableColumns count="39">
    <tableColumn id="1" name="N°Dossard" dataDxfId="37"/>
    <tableColumn id="2" name="Nom Binome" dataDxfId="36"/>
    <tableColumn id="3" name="H départ" dataDxfId="35"/>
    <tableColumn id="28" name="Temps trail 1 + VTT 1" dataDxfId="34">
      <calculatedColumnFormula>Tableau145[[#This Row],[H départ trail 2 ]]-Tableau145[[#This Row],[H départ]]</calculatedColumnFormula>
    </tableColumn>
    <tableColumn id="5" name="Classement trail 1 + VTT 2" dataDxfId="33">
      <calculatedColumnFormula>RANK(Tableau145[[#This Row],[Temps trail 1 + VTT 1]],Tableau145[Temps trail 1 + VTT 1],1)</calculatedColumnFormula>
    </tableColumn>
    <tableColumn id="30" name="H départ trail 2 " dataDxfId="32"/>
    <tableColumn id="29" name="Temps trail 2 " dataDxfId="31">
      <calculatedColumnFormula>Tableau145[[#This Row],[H départ VTT 2]]-Tableau145[[#This Row],[H départ trail 2 ]]</calculatedColumnFormula>
    </tableColumn>
    <tableColumn id="6" name="Classement trail 2" dataDxfId="30">
      <calculatedColumnFormula>RANK(Tableau145[[#This Row],[Temps trail 2 ]],Tableau145[[Temps trail 2 ]],1)</calculatedColumnFormula>
    </tableColumn>
    <tableColumn id="35" name="H départ VTT 2" dataDxfId="29"/>
    <tableColumn id="34" name="Temps VTT 2" dataDxfId="28">
      <calculatedColumnFormula>Tableau145[[#This Row],[H départ trail 3 ]]-Tableau145[[#This Row],[H départ VTT 2]]</calculatedColumnFormula>
    </tableColumn>
    <tableColumn id="7" name="Classement VTT 2" dataDxfId="27">
      <calculatedColumnFormula>RANK(Tableau145[[#This Row],[Temps VTT 2]],Tableau145[Temps VTT 2],1)</calculatedColumnFormula>
    </tableColumn>
    <tableColumn id="33" name="H départ trail 3 " dataDxfId="26"/>
    <tableColumn id="32" name="Temps trail 3" dataDxfId="25">
      <calculatedColumnFormula>Tableau145[[#This Row],[H départ CO 1]]-Tableau145[[#This Row],[H départ trail 3 ]]</calculatedColumnFormula>
    </tableColumn>
    <tableColumn id="12" name="Classement trail 3" dataDxfId="24">
      <calculatedColumnFormula>RANK(Tableau145[[#This Row],[Temps trail 3]],Tableau145[Temps trail 3],1)</calculatedColumnFormula>
    </tableColumn>
    <tableColumn id="13" name="H départ CO 1" dataDxfId="23"/>
    <tableColumn id="17" name="Temps CO 1" dataDxfId="22">
      <calculatedColumnFormula>Tableau145[[#This Row],[H départ VTT 3]]-Tableau145[[#This Row],[H départ CO 1]]</calculatedColumnFormula>
    </tableColumn>
    <tableColumn id="15" name="Classement CO 1" dataDxfId="21">
      <calculatedColumnFormula>RANK(Tableau145[[#This Row],[Temps CO 1]],Tableau145[Temps CO 1],1)</calculatedColumnFormula>
    </tableColumn>
    <tableColumn id="14" name="H départ VTT 3" dataDxfId="20"/>
    <tableColumn id="18" name="Temps VTT 3" dataDxfId="19">
      <calculatedColumnFormula>Tableau145[[#This Row],[H départ CO 2]]-Tableau145[[#This Row],[H départ VTT 3]]</calculatedColumnFormula>
    </tableColumn>
    <tableColumn id="16" name="Classement VTT 3" dataDxfId="18">
      <calculatedColumnFormula>RANK(Tableau145[[#This Row],[Temps VTT 3]],Tableau145[Temps VTT 3],1)</calculatedColumnFormula>
    </tableColumn>
    <tableColumn id="11" name="H départ CO 2" dataDxfId="17"/>
    <tableColumn id="20" name="Temps CO 2" dataDxfId="16">
      <calculatedColumnFormula>Tableau145[[#This Row],[H départ VTT 4 ]]-Tableau145[[#This Row],[H départ CO 2]]</calculatedColumnFormula>
    </tableColumn>
    <tableColumn id="31" name="Classement CO 2" dataDxfId="15">
      <calculatedColumnFormula>RANK(Tableau145[[#This Row],[Temps CO 2]],Tableau145[Temps CO 2],1)</calculatedColumnFormula>
    </tableColumn>
    <tableColumn id="19" name="H départ VTT 4 " dataDxfId="14"/>
    <tableColumn id="27" name="Temps VTT 4" dataDxfId="13">
      <calculatedColumnFormula>Tableau145[[#This Row],[H départ canoë]]-Tableau145[[#This Row],[H départ VTT 4 ]]</calculatedColumnFormula>
    </tableColumn>
    <tableColumn id="36" name="Classement VTT 4" dataDxfId="12">
      <calculatedColumnFormula>RANK(Tableau145[[#This Row],[Temps VTT 4]],Tableau145[Temps VTT 4],1)</calculatedColumnFormula>
    </tableColumn>
    <tableColumn id="26" name="H départ canoë" dataDxfId="11"/>
    <tableColumn id="25" name="Temps canoë" dataDxfId="10">
      <calculatedColumnFormula>Tableau145[[#This Row],[H départ VTT 5]]-Tableau145[[#This Row],[H départ canoë]]</calculatedColumnFormula>
    </tableColumn>
    <tableColumn id="37" name="Classement canoë" dataDxfId="9">
      <calculatedColumnFormula>RANK(Tableau145[[#This Row],[Temps canoë]],Tableau145[Temps canoë],1)</calculatedColumnFormula>
    </tableColumn>
    <tableColumn id="24" name="H départ VTT 5" dataDxfId="8"/>
    <tableColumn id="23" name="Temps VTT 5" dataDxfId="7">
      <calculatedColumnFormula>Tableau145[[#This Row],[H départ R&amp;B]]-Tableau145[[#This Row],[H départ VTT 5]]</calculatedColumnFormula>
    </tableColumn>
    <tableColumn id="38" name="Classement VTT 5" dataDxfId="6">
      <calculatedColumnFormula>RANK(Tableau145[[#This Row],[Temps VTT 5]],Tableau145[Temps VTT 5],1)</calculatedColumnFormula>
    </tableColumn>
    <tableColumn id="22" name="H départ R&amp;B" dataDxfId="5"/>
    <tableColumn id="21" name="Temps R&amp;B" dataDxfId="4">
      <calculatedColumnFormula>Tableau145[[#This Row],[H arrivée]]-Tableau145[[#This Row],[H départ R&amp;B]]</calculatedColumnFormula>
    </tableColumn>
    <tableColumn id="39" name="Classement R&amp;B" dataDxfId="3">
      <calculatedColumnFormula>RANK(Tableau145[[#This Row],[Temps R&amp;B]],Tableau145[Temps R&amp;B],1)</calculatedColumnFormula>
    </tableColumn>
    <tableColumn id="4" name="Pén CO"/>
    <tableColumn id="8" name="H arrivée" dataDxfId="2"/>
    <tableColumn id="9" name="Temps tot" dataDxfId="0">
      <calculatedColumnFormula>Tableau145[[#This Row],[H arrivée]]-Tableau145[[#This Row],[H départ]]+Tableau145[[#This Row],[Pén CO]]*AQ$2</calculatedColumnFormula>
    </tableColumn>
    <tableColumn id="10" name="Classement" dataDxfId="1">
      <calculatedColumnFormula>RANK(Tableau145[[#This Row],[Temps tot]],Tableau145[Temps tot],1)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0"/>
  <sheetViews>
    <sheetView tabSelected="1" workbookViewId="0">
      <selection activeCell="O11" sqref="O11"/>
    </sheetView>
  </sheetViews>
  <sheetFormatPr baseColWidth="10" defaultRowHeight="15" x14ac:dyDescent="0.25"/>
  <cols>
    <col min="2" max="2" width="12.42578125" bestFit="1" customWidth="1"/>
    <col min="3" max="3" width="24.42578125" customWidth="1"/>
    <col min="4" max="4" width="10.85546875" bestFit="1" customWidth="1"/>
    <col min="5" max="5" width="21.28515625" bestFit="1" customWidth="1"/>
    <col min="6" max="6" width="25.85546875" bestFit="1" customWidth="1"/>
    <col min="7" max="7" width="16.7109375" bestFit="1" customWidth="1"/>
    <col min="8" max="8" width="15" bestFit="1" customWidth="1"/>
    <col min="9" max="9" width="19.140625" bestFit="1" customWidth="1"/>
    <col min="10" max="10" width="16" bestFit="1" customWidth="1"/>
    <col min="11" max="11" width="14.28515625" bestFit="1" customWidth="1"/>
    <col min="12" max="12" width="18.85546875" bestFit="1" customWidth="1"/>
    <col min="13" max="13" width="16.7109375" bestFit="1" customWidth="1"/>
    <col min="14" max="14" width="14.5703125" bestFit="1" customWidth="1"/>
    <col min="15" max="15" width="19.140625" bestFit="1" customWidth="1"/>
    <col min="16" max="16" width="15.28515625" bestFit="1" customWidth="1"/>
    <col min="17" max="17" width="13.5703125" bestFit="1" customWidth="1"/>
    <col min="18" max="18" width="18" bestFit="1" customWidth="1"/>
    <col min="19" max="19" width="16" bestFit="1" customWidth="1"/>
    <col min="20" max="20" width="14.28515625" bestFit="1" customWidth="1"/>
    <col min="21" max="21" width="18.85546875" bestFit="1" customWidth="1"/>
    <col min="22" max="22" width="15.28515625" bestFit="1" customWidth="1"/>
    <col min="23" max="23" width="13.5703125" bestFit="1" customWidth="1"/>
    <col min="24" max="24" width="18" bestFit="1" customWidth="1"/>
    <col min="25" max="25" width="16.42578125" bestFit="1" customWidth="1"/>
    <col min="26" max="26" width="14.28515625" bestFit="1" customWidth="1"/>
    <col min="27" max="27" width="18.85546875" bestFit="1" customWidth="1"/>
    <col min="28" max="28" width="16.5703125" bestFit="1" customWidth="1"/>
    <col min="29" max="29" width="14.85546875" bestFit="1" customWidth="1"/>
    <col min="30" max="30" width="19.42578125" bestFit="1" customWidth="1"/>
    <col min="31" max="31" width="16" bestFit="1" customWidth="1"/>
    <col min="32" max="32" width="14.28515625" bestFit="1" customWidth="1"/>
    <col min="33" max="33" width="18.85546875" bestFit="1" customWidth="1"/>
    <col min="34" max="34" width="15.140625" bestFit="1" customWidth="1"/>
    <col min="35" max="35" width="13.42578125" bestFit="1" customWidth="1"/>
    <col min="36" max="36" width="17.85546875" bestFit="1" customWidth="1"/>
    <col min="37" max="37" width="9.7109375" bestFit="1" customWidth="1"/>
    <col min="38" max="38" width="11.28515625" bestFit="1" customWidth="1"/>
    <col min="39" max="39" width="12.140625" bestFit="1" customWidth="1"/>
    <col min="40" max="40" width="13.5703125" bestFit="1" customWidth="1"/>
  </cols>
  <sheetData>
    <row r="2" spans="2:43" ht="15.75" thickBot="1" x14ac:dyDescent="0.3">
      <c r="B2" t="s">
        <v>0</v>
      </c>
      <c r="C2" t="s">
        <v>1</v>
      </c>
      <c r="D2" s="1" t="s">
        <v>2</v>
      </c>
      <c r="E2" s="1" t="s">
        <v>3</v>
      </c>
      <c r="F2" s="2" t="s">
        <v>4</v>
      </c>
      <c r="G2" s="1" t="s">
        <v>65</v>
      </c>
      <c r="H2" s="1" t="s">
        <v>66</v>
      </c>
      <c r="I2" s="2" t="s">
        <v>67</v>
      </c>
      <c r="J2" s="1" t="s">
        <v>5</v>
      </c>
      <c r="K2" s="1" t="s">
        <v>6</v>
      </c>
      <c r="L2" s="2" t="s">
        <v>7</v>
      </c>
      <c r="M2" s="1" t="s">
        <v>8</v>
      </c>
      <c r="N2" s="1" t="s">
        <v>9</v>
      </c>
      <c r="O2" s="2" t="s">
        <v>10</v>
      </c>
      <c r="P2" s="1" t="s">
        <v>11</v>
      </c>
      <c r="Q2" s="1" t="s">
        <v>12</v>
      </c>
      <c r="R2" s="2" t="s">
        <v>13</v>
      </c>
      <c r="S2" s="1" t="s">
        <v>14</v>
      </c>
      <c r="T2" s="1" t="s">
        <v>15</v>
      </c>
      <c r="U2" s="2" t="s">
        <v>16</v>
      </c>
      <c r="V2" s="1" t="s">
        <v>17</v>
      </c>
      <c r="W2" s="1" t="s">
        <v>18</v>
      </c>
      <c r="X2" s="2" t="s">
        <v>19</v>
      </c>
      <c r="Y2" s="1" t="s">
        <v>20</v>
      </c>
      <c r="Z2" s="1" t="s">
        <v>21</v>
      </c>
      <c r="AA2" s="2" t="s">
        <v>22</v>
      </c>
      <c r="AB2" s="1" t="s">
        <v>23</v>
      </c>
      <c r="AC2" s="1" t="s">
        <v>24</v>
      </c>
      <c r="AD2" s="2" t="s">
        <v>25</v>
      </c>
      <c r="AE2" s="1" t="s">
        <v>26</v>
      </c>
      <c r="AF2" s="1" t="s">
        <v>27</v>
      </c>
      <c r="AG2" s="2" t="s">
        <v>28</v>
      </c>
      <c r="AH2" s="1" t="s">
        <v>29</v>
      </c>
      <c r="AI2" s="1" t="s">
        <v>30</v>
      </c>
      <c r="AJ2" s="2" t="s">
        <v>31</v>
      </c>
      <c r="AK2" t="s">
        <v>32</v>
      </c>
      <c r="AL2" s="1" t="s">
        <v>33</v>
      </c>
      <c r="AM2" t="s">
        <v>34</v>
      </c>
      <c r="AN2" s="1" t="s">
        <v>35</v>
      </c>
      <c r="AP2" s="3" t="s">
        <v>36</v>
      </c>
      <c r="AQ2" s="1">
        <v>6.9444444444444441E-3</v>
      </c>
    </row>
    <row r="3" spans="2:43" ht="15.75" thickBot="1" x14ac:dyDescent="0.3">
      <c r="B3" s="4">
        <v>89</v>
      </c>
      <c r="C3" s="5" t="s">
        <v>41</v>
      </c>
      <c r="D3" s="1">
        <v>0.35416666666666702</v>
      </c>
      <c r="E3" s="1">
        <f>Tableau145[[#This Row],[H départ trail 2 ]]-Tableau145[[#This Row],[H départ]]</f>
        <v>4.4444444444444065E-2</v>
      </c>
      <c r="F3" s="2">
        <f>RANK(Tableau145[[#This Row],[Temps trail 1 + VTT 1]],Tableau145[Temps trail 1 + VTT 1],1)</f>
        <v>1</v>
      </c>
      <c r="G3" s="1">
        <v>0.39861111111111108</v>
      </c>
      <c r="H3" s="1">
        <f>Tableau145[[#This Row],[H départ VTT 2]]-Tableau145[[#This Row],[H départ trail 2 ]]</f>
        <v>2.9108796296296313E-2</v>
      </c>
      <c r="I3" s="2">
        <f>RANK(Tableau145[[#This Row],[Temps trail 2 ]],Tableau145[[Temps trail 2 ]],1)</f>
        <v>10</v>
      </c>
      <c r="J3" s="1">
        <v>0.4277199074074074</v>
      </c>
      <c r="K3" s="1">
        <f>Tableau145[[#This Row],[H départ trail 3 ]]-Tableau145[[#This Row],[H départ VTT 2]]</f>
        <v>1.8113425925925908E-2</v>
      </c>
      <c r="L3" s="2">
        <f>RANK(Tableau145[[#This Row],[Temps VTT 2]],Tableau145[Temps VTT 2],1)</f>
        <v>3</v>
      </c>
      <c r="M3" s="1">
        <v>0.4458333333333333</v>
      </c>
      <c r="N3" s="1">
        <f>Tableau145[[#This Row],[H départ CO 1]]-Tableau145[[#This Row],[H départ trail 3 ]]</f>
        <v>2.2106481481481532E-2</v>
      </c>
      <c r="O3" s="2">
        <f>RANK(Tableau145[[#This Row],[Temps trail 3]],Tableau145[Temps trail 3],1)</f>
        <v>3</v>
      </c>
      <c r="P3" s="1">
        <v>0.46793981481481484</v>
      </c>
      <c r="Q3" s="1">
        <f>Tableau145[[#This Row],[H départ VTT 3]]-Tableau145[[#This Row],[H départ CO 1]]</f>
        <v>1.6087962962962943E-2</v>
      </c>
      <c r="R3" s="2">
        <f>RANK(Tableau145[[#This Row],[Temps CO 1]],Tableau145[Temps CO 1],1)</f>
        <v>2</v>
      </c>
      <c r="S3" s="1">
        <v>0.48402777777777778</v>
      </c>
      <c r="T3" s="1">
        <f>Tableau145[[#This Row],[H départ CO 2]]-Tableau145[[#This Row],[H départ VTT 3]]</f>
        <v>1.230324074074074E-2</v>
      </c>
      <c r="U3" s="2">
        <f>RANK(Tableau145[[#This Row],[Temps VTT 3]],Tableau145[Temps VTT 3],1)</f>
        <v>1</v>
      </c>
      <c r="V3" s="1">
        <v>0.49633101851851852</v>
      </c>
      <c r="W3" s="1">
        <f>Tableau145[[#This Row],[H départ VTT 4 ]]-Tableau145[[#This Row],[H départ CO 2]]</f>
        <v>2.7905092592592606E-2</v>
      </c>
      <c r="X3" s="2">
        <f>RANK(Tableau145[[#This Row],[Temps CO 2]],Tableau145[Temps CO 2],1)</f>
        <v>2</v>
      </c>
      <c r="Y3" s="1">
        <v>0.52423611111111112</v>
      </c>
      <c r="Z3" s="1">
        <f>Tableau145[[#This Row],[H départ canoë]]-Tableau145[[#This Row],[H départ VTT 4 ]]</f>
        <v>1.1828703703703702E-2</v>
      </c>
      <c r="AA3" s="2">
        <f>RANK(Tableau145[[#This Row],[Temps VTT 4]],Tableau145[Temps VTT 4],1)</f>
        <v>2</v>
      </c>
      <c r="AB3" s="1">
        <v>0.53606481481481483</v>
      </c>
      <c r="AC3" s="1">
        <f>Tableau145[[#This Row],[H départ VTT 5]]-Tableau145[[#This Row],[H départ canoë]]</f>
        <v>9.594907407407427E-3</v>
      </c>
      <c r="AD3" s="2">
        <f>RANK(Tableau145[[#This Row],[Temps canoë]],Tableau145[Temps canoë],1)</f>
        <v>5</v>
      </c>
      <c r="AE3" s="1">
        <v>0.54565972222222225</v>
      </c>
      <c r="AF3" s="1">
        <f>Tableau145[[#This Row],[H départ R&amp;B]]-Tableau145[[#This Row],[H départ VTT 5]]</f>
        <v>3.7037037037036535E-3</v>
      </c>
      <c r="AG3" s="2">
        <f>RANK(Tableau145[[#This Row],[Temps VTT 5]],Tableau145[Temps VTT 5],1)</f>
        <v>12</v>
      </c>
      <c r="AH3" s="1">
        <v>0.54936342592592591</v>
      </c>
      <c r="AI3" s="1">
        <f>Tableau145[[#This Row],[H arrivée]]-Tableau145[[#This Row],[H départ R&amp;B]]</f>
        <v>1.9571759259259247E-2</v>
      </c>
      <c r="AJ3" s="2">
        <f>RANK(Tableau145[[#This Row],[Temps R&amp;B]],Tableau145[Temps R&amp;B],1)</f>
        <v>2</v>
      </c>
      <c r="AK3">
        <v>1</v>
      </c>
      <c r="AL3" s="1">
        <v>0.56893518518518515</v>
      </c>
      <c r="AM3" s="1">
        <f>Tableau145[[#This Row],[H arrivée]]-Tableau145[[#This Row],[H départ]]+Tableau145[[#This Row],[Pén CO]]*AQ$2</f>
        <v>0.22171296296296258</v>
      </c>
      <c r="AN3">
        <f>RANK(Tableau145[[#This Row],[Temps tot]],Tableau145[Temps tot],1)</f>
        <v>1</v>
      </c>
    </row>
    <row r="4" spans="2:43" ht="15.75" thickBot="1" x14ac:dyDescent="0.3">
      <c r="B4" s="6">
        <v>102</v>
      </c>
      <c r="C4" s="7" t="s">
        <v>51</v>
      </c>
      <c r="D4" s="1">
        <v>0.35416666666666702</v>
      </c>
      <c r="E4" s="1">
        <f>Tableau145[[#This Row],[H départ trail 2 ]]-Tableau145[[#This Row],[H départ]]</f>
        <v>4.8611111111110716E-2</v>
      </c>
      <c r="F4" s="2">
        <f>RANK(Tableau145[[#This Row],[Temps trail 1 + VTT 1]],Tableau145[Temps trail 1 + VTT 1],1)</f>
        <v>5</v>
      </c>
      <c r="G4" s="1">
        <v>0.40277777777777773</v>
      </c>
      <c r="H4" s="1">
        <f>Tableau145[[#This Row],[H départ VTT 2]]-Tableau145[[#This Row],[H départ trail 2 ]]</f>
        <v>2.0138888888888928E-2</v>
      </c>
      <c r="I4" s="2">
        <f>RANK(Tableau145[[#This Row],[Temps trail 2 ]],Tableau145[[Temps trail 2 ]],1)</f>
        <v>1</v>
      </c>
      <c r="J4" s="1">
        <v>0.42291666666666666</v>
      </c>
      <c r="K4" s="1">
        <f>Tableau145[[#This Row],[H départ trail 3 ]]-Tableau145[[#This Row],[H départ VTT 2]]</f>
        <v>1.9907407407407429E-2</v>
      </c>
      <c r="L4" s="2">
        <f>RANK(Tableau145[[#This Row],[Temps VTT 2]],Tableau145[Temps VTT 2],1)</f>
        <v>7</v>
      </c>
      <c r="M4" s="1">
        <v>0.44282407407407409</v>
      </c>
      <c r="N4" s="1">
        <f>Tableau145[[#This Row],[H départ CO 1]]-Tableau145[[#This Row],[H départ trail 3 ]]</f>
        <v>2.0196759259259289E-2</v>
      </c>
      <c r="O4" s="2">
        <f>RANK(Tableau145[[#This Row],[Temps trail 3]],Tableau145[Temps trail 3],1)</f>
        <v>1</v>
      </c>
      <c r="P4" s="1">
        <v>0.46302083333333338</v>
      </c>
      <c r="Q4" s="1">
        <f>Tableau145[[#This Row],[H départ VTT 3]]-Tableau145[[#This Row],[H départ CO 1]]</f>
        <v>2.0081018518518512E-2</v>
      </c>
      <c r="R4" s="2">
        <f>RANK(Tableau145[[#This Row],[Temps CO 1]],Tableau145[Temps CO 1],1)</f>
        <v>5</v>
      </c>
      <c r="S4" s="1">
        <v>0.48310185185185189</v>
      </c>
      <c r="T4" s="1">
        <f>Tableau145[[#This Row],[H départ CO 2]]-Tableau145[[#This Row],[H départ VTT 3]]</f>
        <v>1.2731481481481455E-2</v>
      </c>
      <c r="U4" s="2">
        <f>RANK(Tableau145[[#This Row],[Temps VTT 3]],Tableau145[Temps VTT 3],1)</f>
        <v>2</v>
      </c>
      <c r="V4" s="1">
        <v>0.49583333333333335</v>
      </c>
      <c r="W4" s="1">
        <f>Tableau145[[#This Row],[H départ VTT 4 ]]-Tableau145[[#This Row],[H départ CO 2]]</f>
        <v>3.5243055555555514E-2</v>
      </c>
      <c r="X4" s="2">
        <f>RANK(Tableau145[[#This Row],[Temps CO 2]],Tableau145[Temps CO 2],1)</f>
        <v>7</v>
      </c>
      <c r="Y4" s="1">
        <v>0.53107638888888886</v>
      </c>
      <c r="Z4" s="1">
        <f>Tableau145[[#This Row],[H départ canoë]]-Tableau145[[#This Row],[H départ VTT 4 ]]</f>
        <v>1.8020833333333375E-2</v>
      </c>
      <c r="AA4" s="2">
        <f>RANK(Tableau145[[#This Row],[Temps VTT 4]],Tableau145[Temps VTT 4],1)</f>
        <v>26</v>
      </c>
      <c r="AB4" s="1">
        <v>0.54909722222222224</v>
      </c>
      <c r="AC4" s="1">
        <f>Tableau145[[#This Row],[H départ VTT 5]]-Tableau145[[#This Row],[H départ canoë]]</f>
        <v>8.7847222222221522E-3</v>
      </c>
      <c r="AD4" s="2">
        <f>RANK(Tableau145[[#This Row],[Temps canoë]],Tableau145[Temps canoë],1)</f>
        <v>3</v>
      </c>
      <c r="AE4" s="1">
        <v>0.55788194444444439</v>
      </c>
      <c r="AF4" s="1">
        <f>Tableau145[[#This Row],[H départ R&amp;B]]-Tableau145[[#This Row],[H départ VTT 5]]</f>
        <v>2.4884259259259078E-3</v>
      </c>
      <c r="AG4" s="2">
        <f>RANK(Tableau145[[#This Row],[Temps VTT 5]],Tableau145[Temps VTT 5],1)</f>
        <v>1</v>
      </c>
      <c r="AH4" s="1">
        <v>0.5603703703703703</v>
      </c>
      <c r="AI4" s="1">
        <f>Tableau145[[#This Row],[H arrivée]]-Tableau145[[#This Row],[H départ R&amp;B]]</f>
        <v>2.0370370370370372E-2</v>
      </c>
      <c r="AJ4" s="2">
        <f>RANK(Tableau145[[#This Row],[Temps R&amp;B]],Tableau145[Temps R&amp;B],1)</f>
        <v>4</v>
      </c>
      <c r="AK4">
        <v>1</v>
      </c>
      <c r="AL4" s="1">
        <v>0.58074074074074067</v>
      </c>
      <c r="AM4" s="1">
        <f>Tableau145[[#This Row],[H arrivée]]-Tableau145[[#This Row],[H départ]]+Tableau145[[#This Row],[Pén CO]]*AQ$2</f>
        <v>0.2335185185185181</v>
      </c>
      <c r="AN4">
        <f>RANK(Tableau145[[#This Row],[Temps tot]],Tableau145[Temps tot],1)</f>
        <v>2</v>
      </c>
    </row>
    <row r="5" spans="2:43" ht="15.75" thickBot="1" x14ac:dyDescent="0.3">
      <c r="B5" s="8">
        <v>113</v>
      </c>
      <c r="C5" s="7" t="s">
        <v>62</v>
      </c>
      <c r="D5" s="1">
        <v>0.35416666666666702</v>
      </c>
      <c r="E5" s="1">
        <f>Tableau145[[#This Row],[H départ trail 2 ]]-Tableau145[[#This Row],[H départ]]</f>
        <v>4.9305555555555214E-2</v>
      </c>
      <c r="F5" s="2">
        <f>RANK(Tableau145[[#This Row],[Temps trail 1 + VTT 1]],Tableau145[Temps trail 1 + VTT 1],1)</f>
        <v>8</v>
      </c>
      <c r="G5" s="1">
        <v>0.40347222222222223</v>
      </c>
      <c r="H5" s="1">
        <f>Tableau145[[#This Row],[H départ VTT 2]]-Tableau145[[#This Row],[H départ trail 2 ]]</f>
        <v>2.503472222222225E-2</v>
      </c>
      <c r="I5" s="2">
        <f>RANK(Tableau145[[#This Row],[Temps trail 2 ]],Tableau145[[Temps trail 2 ]],1)</f>
        <v>2</v>
      </c>
      <c r="J5" s="1">
        <v>0.42850694444444448</v>
      </c>
      <c r="K5" s="1">
        <f>Tableau145[[#This Row],[H départ trail 3 ]]-Tableau145[[#This Row],[H départ VTT 2]]</f>
        <v>1.770833333333327E-2</v>
      </c>
      <c r="L5" s="2">
        <f>RANK(Tableau145[[#This Row],[Temps VTT 2]],Tableau145[Temps VTT 2],1)</f>
        <v>2</v>
      </c>
      <c r="M5" s="1">
        <v>0.44621527777777775</v>
      </c>
      <c r="N5" s="1">
        <f>Tableau145[[#This Row],[H départ CO 1]]-Tableau145[[#This Row],[H départ trail 3 ]]</f>
        <v>2.1666666666666667E-2</v>
      </c>
      <c r="O5" s="2">
        <f>RANK(Tableau145[[#This Row],[Temps trail 3]],Tableau145[Temps trail 3],1)</f>
        <v>2</v>
      </c>
      <c r="P5" s="1">
        <v>0.46788194444444442</v>
      </c>
      <c r="Q5" s="1">
        <f>Tableau145[[#This Row],[H départ VTT 3]]-Tableau145[[#This Row],[H départ CO 1]]</f>
        <v>2.4247685185185219E-2</v>
      </c>
      <c r="R5" s="2">
        <f>RANK(Tableau145[[#This Row],[Temps CO 1]],Tableau145[Temps CO 1],1)</f>
        <v>9</v>
      </c>
      <c r="S5" s="1">
        <v>0.49212962962962964</v>
      </c>
      <c r="T5" s="1">
        <f>Tableau145[[#This Row],[H départ CO 2]]-Tableau145[[#This Row],[H départ VTT 3]]</f>
        <v>1.3738425925925946E-2</v>
      </c>
      <c r="U5" s="2">
        <f>RANK(Tableau145[[#This Row],[Temps VTT 3]],Tableau145[Temps VTT 3],1)</f>
        <v>4</v>
      </c>
      <c r="V5" s="1">
        <v>0.50586805555555558</v>
      </c>
      <c r="W5" s="1">
        <f>Tableau145[[#This Row],[H départ VTT 4 ]]-Tableau145[[#This Row],[H départ CO 2]]</f>
        <v>3.6076388888888866E-2</v>
      </c>
      <c r="X5" s="2">
        <f>RANK(Tableau145[[#This Row],[Temps CO 2]],Tableau145[Temps CO 2],1)</f>
        <v>9</v>
      </c>
      <c r="Y5" s="1">
        <v>0.54194444444444445</v>
      </c>
      <c r="Z5" s="1">
        <f>Tableau145[[#This Row],[H départ canoë]]-Tableau145[[#This Row],[H départ VTT 4 ]]</f>
        <v>1.2175925925925979E-2</v>
      </c>
      <c r="AA5" s="2">
        <f>RANK(Tableau145[[#This Row],[Temps VTT 4]],Tableau145[Temps VTT 4],1)</f>
        <v>3</v>
      </c>
      <c r="AB5" s="1">
        <v>0.55412037037037043</v>
      </c>
      <c r="AC5" s="1">
        <f>Tableau145[[#This Row],[H départ VTT 5]]-Tableau145[[#This Row],[H départ canoë]]</f>
        <v>1.1400462962962932E-2</v>
      </c>
      <c r="AD5" s="2">
        <f>RANK(Tableau145[[#This Row],[Temps canoë]],Tableau145[Temps canoë],1)</f>
        <v>13</v>
      </c>
      <c r="AE5" s="1">
        <v>0.56552083333333336</v>
      </c>
      <c r="AF5" s="1">
        <f>Tableau145[[#This Row],[H départ R&amp;B]]-Tableau145[[#This Row],[H départ VTT 5]]</f>
        <v>5.9259259259258901E-3</v>
      </c>
      <c r="AG5" s="2">
        <f>RANK(Tableau145[[#This Row],[Temps VTT 5]],Tableau145[Temps VTT 5],1)</f>
        <v>25</v>
      </c>
      <c r="AH5" s="1">
        <v>0.57144675925925925</v>
      </c>
      <c r="AI5" s="1">
        <f>Tableau145[[#This Row],[H arrivée]]-Tableau145[[#This Row],[H départ R&amp;B]]</f>
        <v>1.9756944444444424E-2</v>
      </c>
      <c r="AJ5" s="2">
        <f>RANK(Tableau145[[#This Row],[Temps R&amp;B]],Tableau145[Temps R&amp;B],1)</f>
        <v>3</v>
      </c>
      <c r="AK5">
        <v>0</v>
      </c>
      <c r="AL5" s="1">
        <v>0.59120370370370368</v>
      </c>
      <c r="AM5" s="1">
        <f>Tableau145[[#This Row],[H arrivée]]-Tableau145[[#This Row],[H départ]]+Tableau145[[#This Row],[Pén CO]]*AQ$2</f>
        <v>0.23703703703703666</v>
      </c>
      <c r="AN5">
        <f>RANK(Tableau145[[#This Row],[Temps tot]],Tableau145[Temps tot],1)</f>
        <v>3</v>
      </c>
    </row>
    <row r="6" spans="2:43" ht="15.75" thickBot="1" x14ac:dyDescent="0.3">
      <c r="B6" s="8">
        <v>95</v>
      </c>
      <c r="C6" s="7" t="s">
        <v>45</v>
      </c>
      <c r="D6" s="1">
        <v>0.35416666666666702</v>
      </c>
      <c r="E6" s="1">
        <f>Tableau145[[#This Row],[H départ trail 2 ]]-Tableau145[[#This Row],[H départ]]</f>
        <v>5.2083333333332982E-2</v>
      </c>
      <c r="F6" s="2">
        <f>RANK(Tableau145[[#This Row],[Temps trail 1 + VTT 1]],Tableau145[Temps trail 1 + VTT 1],1)</f>
        <v>12</v>
      </c>
      <c r="G6" s="1">
        <v>0.40625</v>
      </c>
      <c r="H6" s="1">
        <f>Tableau145[[#This Row],[H départ VTT 2]]-Tableau145[[#This Row],[H départ trail 2 ]]</f>
        <v>3.2731481481481473E-2</v>
      </c>
      <c r="I6" s="2">
        <f>RANK(Tableau145[[#This Row],[Temps trail 2 ]],Tableau145[[Temps trail 2 ]],1)</f>
        <v>19</v>
      </c>
      <c r="J6" s="1">
        <v>0.43898148148148147</v>
      </c>
      <c r="K6" s="1">
        <f>Tableau145[[#This Row],[H départ trail 3 ]]-Tableau145[[#This Row],[H départ VTT 2]]</f>
        <v>2.3287037037037051E-2</v>
      </c>
      <c r="L6" s="2">
        <f>RANK(Tableau145[[#This Row],[Temps VTT 2]],Tableau145[Temps VTT 2],1)</f>
        <v>17</v>
      </c>
      <c r="M6" s="1">
        <v>0.46226851851851852</v>
      </c>
      <c r="N6" s="1">
        <f>Tableau145[[#This Row],[H départ CO 1]]-Tableau145[[#This Row],[H départ trail 3 ]]</f>
        <v>3.2870370370370328E-2</v>
      </c>
      <c r="O6" s="2">
        <f>RANK(Tableau145[[#This Row],[Temps trail 3]],Tableau145[Temps trail 3],1)</f>
        <v>27</v>
      </c>
      <c r="P6" s="1">
        <v>0.49513888888888885</v>
      </c>
      <c r="Q6" s="1">
        <f>Tableau145[[#This Row],[H départ VTT 3]]-Tableau145[[#This Row],[H départ CO 1]]</f>
        <v>1.3310185185185175E-2</v>
      </c>
      <c r="R6" s="2">
        <f>RANK(Tableau145[[#This Row],[Temps CO 1]],Tableau145[Temps CO 1],1)</f>
        <v>1</v>
      </c>
      <c r="S6" s="1">
        <v>0.50844907407407403</v>
      </c>
      <c r="T6" s="1">
        <f>Tableau145[[#This Row],[H départ CO 2]]-Tableau145[[#This Row],[H départ VTT 3]]</f>
        <v>1.7291666666666705E-2</v>
      </c>
      <c r="U6" s="2">
        <f>RANK(Tableau145[[#This Row],[Temps VTT 3]],Tableau145[Temps VTT 3],1)</f>
        <v>19</v>
      </c>
      <c r="V6" s="1">
        <v>0.52574074074074073</v>
      </c>
      <c r="W6" s="1">
        <f>Tableau145[[#This Row],[H départ VTT 4 ]]-Tableau145[[#This Row],[H départ CO 2]]</f>
        <v>2.4293981481481541E-2</v>
      </c>
      <c r="X6" s="2">
        <f>RANK(Tableau145[[#This Row],[Temps CO 2]],Tableau145[Temps CO 2],1)</f>
        <v>1</v>
      </c>
      <c r="Y6" s="1">
        <v>0.55003472222222227</v>
      </c>
      <c r="Z6" s="1">
        <f>Tableau145[[#This Row],[H départ canoë]]-Tableau145[[#This Row],[H départ VTT 4 ]]</f>
        <v>1.4745370370370381E-2</v>
      </c>
      <c r="AA6" s="2">
        <f>RANK(Tableau145[[#This Row],[Temps VTT 4]],Tableau145[Temps VTT 4],1)</f>
        <v>15</v>
      </c>
      <c r="AB6" s="1">
        <v>0.56478009259259265</v>
      </c>
      <c r="AC6" s="1">
        <f>Tableau145[[#This Row],[H départ VTT 5]]-Tableau145[[#This Row],[H départ canoë]]</f>
        <v>1.2245370370370323E-2</v>
      </c>
      <c r="AD6" s="2">
        <f>RANK(Tableau145[[#This Row],[Temps canoë]],Tableau145[Temps canoë],1)</f>
        <v>18</v>
      </c>
      <c r="AE6" s="1">
        <v>0.57702546296296298</v>
      </c>
      <c r="AF6" s="1">
        <f>Tableau145[[#This Row],[H départ R&amp;B]]-Tableau145[[#This Row],[H départ VTT 5]]</f>
        <v>3.3680555555555269E-3</v>
      </c>
      <c r="AG6" s="2">
        <f>RANK(Tableau145[[#This Row],[Temps VTT 5]],Tableau145[Temps VTT 5],1)</f>
        <v>7</v>
      </c>
      <c r="AH6" s="1">
        <v>0.5803935185185185</v>
      </c>
      <c r="AI6" s="1">
        <f>Tableau145[[#This Row],[H arrivée]]-Tableau145[[#This Row],[H départ R&amp;B]]</f>
        <v>2.1608796296296306E-2</v>
      </c>
      <c r="AJ6" s="2">
        <f>RANK(Tableau145[[#This Row],[Temps R&amp;B]],Tableau145[Temps R&amp;B],1)</f>
        <v>6</v>
      </c>
      <c r="AK6">
        <v>0</v>
      </c>
      <c r="AL6" s="1">
        <v>0.60200231481481481</v>
      </c>
      <c r="AM6" s="1">
        <f>Tableau145[[#This Row],[H arrivée]]-Tableau145[[#This Row],[H départ]]+Tableau145[[#This Row],[Pén CO]]*AQ$2</f>
        <v>0.24783564814814779</v>
      </c>
      <c r="AN6">
        <f>RANK(Tableau145[[#This Row],[Temps tot]],Tableau145[Temps tot],1)</f>
        <v>4</v>
      </c>
    </row>
    <row r="7" spans="2:43" ht="15.75" thickBot="1" x14ac:dyDescent="0.3">
      <c r="B7" s="8">
        <v>85</v>
      </c>
      <c r="C7" s="7" t="s">
        <v>37</v>
      </c>
      <c r="D7" s="1">
        <v>0.35416666666666669</v>
      </c>
      <c r="E7" s="1">
        <f>Tableau145[[#This Row],[H départ trail 2 ]]-Tableau145[[#This Row],[H départ]]</f>
        <v>4.4444444444444398E-2</v>
      </c>
      <c r="F7" s="2">
        <f>RANK(Tableau145[[#This Row],[Temps trail 1 + VTT 1]],Tableau145[Temps trail 1 + VTT 1],1)</f>
        <v>3</v>
      </c>
      <c r="G7" s="1">
        <v>0.39861111111111108</v>
      </c>
      <c r="H7" s="1">
        <f>Tableau145[[#This Row],[H départ VTT 2]]-Tableau145[[#This Row],[H départ trail 2 ]]</f>
        <v>3.0555555555555614E-2</v>
      </c>
      <c r="I7" s="2">
        <f>RANK(Tableau145[[#This Row],[Temps trail 2 ]],Tableau145[[Temps trail 2 ]],1)</f>
        <v>14</v>
      </c>
      <c r="J7" s="1">
        <v>0.4291666666666667</v>
      </c>
      <c r="K7" s="1">
        <f>Tableau145[[#This Row],[H départ trail 3 ]]-Tableau145[[#This Row],[H départ VTT 2]]</f>
        <v>1.8518518518518434E-2</v>
      </c>
      <c r="L7" s="2">
        <f>RANK(Tableau145[[#This Row],[Temps VTT 2]],Tableau145[Temps VTT 2],1)</f>
        <v>4</v>
      </c>
      <c r="M7" s="1">
        <v>0.44768518518518513</v>
      </c>
      <c r="N7" s="1">
        <f>Tableau145[[#This Row],[H départ CO 1]]-Tableau145[[#This Row],[H départ trail 3 ]]</f>
        <v>2.3958333333333415E-2</v>
      </c>
      <c r="O7" s="2">
        <f>RANK(Tableau145[[#This Row],[Temps trail 3]],Tableau145[Temps trail 3],1)</f>
        <v>7</v>
      </c>
      <c r="P7" s="1">
        <v>0.47164351851851855</v>
      </c>
      <c r="Q7" s="1">
        <f>Tableau145[[#This Row],[H départ VTT 3]]-Tableau145[[#This Row],[H départ CO 1]]</f>
        <v>3.1481481481481388E-2</v>
      </c>
      <c r="R7" s="2">
        <f>RANK(Tableau145[[#This Row],[Temps CO 1]],Tableau145[Temps CO 1],1)</f>
        <v>21</v>
      </c>
      <c r="S7" s="1">
        <v>0.50312499999999993</v>
      </c>
      <c r="T7" s="1">
        <f>Tableau145[[#This Row],[H départ CO 2]]-Tableau145[[#This Row],[H départ VTT 3]]</f>
        <v>1.3888888888888951E-2</v>
      </c>
      <c r="U7" s="2">
        <f>RANK(Tableau145[[#This Row],[Temps VTT 3]],Tableau145[Temps VTT 3],1)</f>
        <v>5</v>
      </c>
      <c r="V7" s="1">
        <v>0.51701388888888888</v>
      </c>
      <c r="W7" s="1">
        <f>Tableau145[[#This Row],[H départ VTT 4 ]]-Tableau145[[#This Row],[H départ CO 2]]</f>
        <v>3.5416666666666652E-2</v>
      </c>
      <c r="X7" s="2">
        <f>RANK(Tableau145[[#This Row],[Temps CO 2]],Tableau145[Temps CO 2],1)</f>
        <v>8</v>
      </c>
      <c r="Y7" s="1">
        <v>0.55243055555555554</v>
      </c>
      <c r="Z7" s="1">
        <f>Tableau145[[#This Row],[H départ canoë]]-Tableau145[[#This Row],[H départ VTT 4 ]]</f>
        <v>1.2175925925925979E-2</v>
      </c>
      <c r="AA7" s="2">
        <f>RANK(Tableau145[[#This Row],[Temps VTT 4]],Tableau145[Temps VTT 4],1)</f>
        <v>3</v>
      </c>
      <c r="AB7" s="1">
        <v>0.56460648148148151</v>
      </c>
      <c r="AC7" s="1">
        <f>Tableau145[[#This Row],[H départ VTT 5]]-Tableau145[[#This Row],[H départ canoë]]</f>
        <v>9.7800925925924931E-3</v>
      </c>
      <c r="AD7" s="2">
        <f>RANK(Tableau145[[#This Row],[Temps canoë]],Tableau145[Temps canoë],1)</f>
        <v>6</v>
      </c>
      <c r="AE7" s="1">
        <v>0.57438657407407401</v>
      </c>
      <c r="AF7" s="1">
        <f>Tableau145[[#This Row],[H départ R&amp;B]]-Tableau145[[#This Row],[H départ VTT 5]]</f>
        <v>2.8472222222222232E-3</v>
      </c>
      <c r="AG7" s="2">
        <f>RANK(Tableau145[[#This Row],[Temps VTT 5]],Tableau145[Temps VTT 5],1)</f>
        <v>4</v>
      </c>
      <c r="AH7" s="1">
        <v>0.57723379629629623</v>
      </c>
      <c r="AI7" s="1">
        <f>Tableau145[[#This Row],[H arrivée]]-Tableau145[[#This Row],[H départ R&amp;B]]</f>
        <v>2.1608796296296306E-2</v>
      </c>
      <c r="AJ7" s="2">
        <f>RANK(Tableau145[[#This Row],[Temps R&amp;B]],Tableau145[Temps R&amp;B],1)</f>
        <v>6</v>
      </c>
      <c r="AK7">
        <v>1</v>
      </c>
      <c r="AL7" s="1">
        <v>0.59884259259259254</v>
      </c>
      <c r="AM7" s="1">
        <f>Tableau145[[#This Row],[H arrivée]]-Tableau145[[#This Row],[H départ]]+Tableau145[[#This Row],[Pén CO]]*AQ$2</f>
        <v>0.25162037037037027</v>
      </c>
      <c r="AN7">
        <f>RANK(Tableau145[[#This Row],[Temps tot]],Tableau145[Temps tot],1)</f>
        <v>5</v>
      </c>
    </row>
    <row r="8" spans="2:43" ht="15.75" thickBot="1" x14ac:dyDescent="0.3">
      <c r="B8" s="8">
        <v>107</v>
      </c>
      <c r="C8" s="7" t="s">
        <v>56</v>
      </c>
      <c r="D8" s="1">
        <v>0.35416666666666702</v>
      </c>
      <c r="E8" s="1">
        <f>Tableau145[[#This Row],[H départ trail 2 ]]-Tableau145[[#This Row],[H départ]]</f>
        <v>4.7222222222221832E-2</v>
      </c>
      <c r="F8" s="2">
        <f>RANK(Tableau145[[#This Row],[Temps trail 1 + VTT 1]],Tableau145[Temps trail 1 + VTT 1],1)</f>
        <v>4</v>
      </c>
      <c r="G8" s="1">
        <v>0.40138888888888885</v>
      </c>
      <c r="H8" s="1">
        <f>Tableau145[[#This Row],[H départ VTT 2]]-Tableau145[[#This Row],[H départ trail 2 ]]</f>
        <v>2.7083333333333348E-2</v>
      </c>
      <c r="I8" s="2">
        <f>RANK(Tableau145[[#This Row],[Temps trail 2 ]],Tableau145[[Temps trail 2 ]],1)</f>
        <v>3</v>
      </c>
      <c r="J8" s="1">
        <v>0.4284722222222222</v>
      </c>
      <c r="K8" s="1">
        <f>Tableau145[[#This Row],[H départ trail 3 ]]-Tableau145[[#This Row],[H départ VTT 2]]</f>
        <v>1.9791666666666652E-2</v>
      </c>
      <c r="L8" s="2">
        <f>RANK(Tableau145[[#This Row],[Temps VTT 2]],Tableau145[Temps VTT 2],1)</f>
        <v>5</v>
      </c>
      <c r="M8" s="1">
        <v>0.44826388888888885</v>
      </c>
      <c r="N8" s="1">
        <f>Tableau145[[#This Row],[H départ CO 1]]-Tableau145[[#This Row],[H départ trail 3 ]]</f>
        <v>2.2824074074074108E-2</v>
      </c>
      <c r="O8" s="2">
        <f>RANK(Tableau145[[#This Row],[Temps trail 3]],Tableau145[Temps trail 3],1)</f>
        <v>4</v>
      </c>
      <c r="P8" s="1">
        <v>0.47108796296296296</v>
      </c>
      <c r="Q8" s="1">
        <f>Tableau145[[#This Row],[H départ VTT 3]]-Tableau145[[#This Row],[H départ CO 1]]</f>
        <v>3.0694444444444469E-2</v>
      </c>
      <c r="R8" s="2">
        <f>RANK(Tableau145[[#This Row],[Temps CO 1]],Tableau145[Temps CO 1],1)</f>
        <v>19</v>
      </c>
      <c r="S8" s="1">
        <v>0.50178240740740743</v>
      </c>
      <c r="T8" s="1">
        <f>Tableau145[[#This Row],[H départ CO 2]]-Tableau145[[#This Row],[H départ VTT 3]]</f>
        <v>1.8194444444444402E-2</v>
      </c>
      <c r="U8" s="2">
        <f>RANK(Tableau145[[#This Row],[Temps VTT 3]],Tableau145[Temps VTT 3],1)</f>
        <v>24</v>
      </c>
      <c r="V8" s="1">
        <v>0.51997685185185183</v>
      </c>
      <c r="W8" s="1">
        <f>Tableau145[[#This Row],[H départ VTT 4 ]]-Tableau145[[#This Row],[H départ CO 2]]</f>
        <v>3.8692129629629646E-2</v>
      </c>
      <c r="X8" s="2">
        <f>RANK(Tableau145[[#This Row],[Temps CO 2]],Tableau145[Temps CO 2],1)</f>
        <v>11</v>
      </c>
      <c r="Y8" s="1">
        <v>0.55866898148148147</v>
      </c>
      <c r="Z8" s="1">
        <f>Tableau145[[#This Row],[H départ canoë]]-Tableau145[[#This Row],[H départ VTT 4 ]]</f>
        <v>1.2777777777777777E-2</v>
      </c>
      <c r="AA8" s="2">
        <f>RANK(Tableau145[[#This Row],[Temps VTT 4]],Tableau145[Temps VTT 4],1)</f>
        <v>7</v>
      </c>
      <c r="AB8" s="1">
        <v>0.57144675925925925</v>
      </c>
      <c r="AC8" s="1">
        <f>Tableau145[[#This Row],[H départ VTT 5]]-Tableau145[[#This Row],[H départ canoë]]</f>
        <v>1.2025462962963029E-2</v>
      </c>
      <c r="AD8" s="2">
        <f>RANK(Tableau145[[#This Row],[Temps canoë]],Tableau145[Temps canoë],1)</f>
        <v>17</v>
      </c>
      <c r="AE8" s="1">
        <v>0.58347222222222228</v>
      </c>
      <c r="AF8" s="1">
        <f>Tableau145[[#This Row],[H départ R&amp;B]]-Tableau145[[#This Row],[H départ VTT 5]]</f>
        <v>3.3564814814814881E-3</v>
      </c>
      <c r="AG8" s="2">
        <f>RANK(Tableau145[[#This Row],[Temps VTT 5]],Tableau145[Temps VTT 5],1)</f>
        <v>6</v>
      </c>
      <c r="AH8" s="1">
        <v>0.58682870370370377</v>
      </c>
      <c r="AI8" s="1">
        <f>Tableau145[[#This Row],[H arrivée]]-Tableau145[[#This Row],[H départ R&amp;B]]</f>
        <v>2.3124999999999951E-2</v>
      </c>
      <c r="AJ8" s="2">
        <f>RANK(Tableau145[[#This Row],[Temps R&amp;B]],Tableau145[Temps R&amp;B],1)</f>
        <v>13</v>
      </c>
      <c r="AK8">
        <v>0</v>
      </c>
      <c r="AL8" s="1">
        <v>0.60995370370370372</v>
      </c>
      <c r="AM8" s="1">
        <f>Tableau145[[#This Row],[H arrivée]]-Tableau145[[#This Row],[H départ]]+Tableau145[[#This Row],[Pén CO]]*AQ$2</f>
        <v>0.2557870370370367</v>
      </c>
      <c r="AN8">
        <f>RANK(Tableau145[[#This Row],[Temps tot]],Tableau145[Temps tot],1)</f>
        <v>6</v>
      </c>
    </row>
    <row r="9" spans="2:43" ht="15.75" thickBot="1" x14ac:dyDescent="0.3">
      <c r="B9" s="6">
        <v>112</v>
      </c>
      <c r="C9" s="7" t="s">
        <v>61</v>
      </c>
      <c r="D9" s="1">
        <v>0.35416666666666702</v>
      </c>
      <c r="E9" s="1">
        <f>Tableau145[[#This Row],[H départ trail 2 ]]-Tableau145[[#This Row],[H départ]]</f>
        <v>5.0694444444444098E-2</v>
      </c>
      <c r="F9" s="2">
        <f>RANK(Tableau145[[#This Row],[Temps trail 1 + VTT 1]],Tableau145[Temps trail 1 + VTT 1],1)</f>
        <v>9</v>
      </c>
      <c r="G9" s="1">
        <v>0.40486111111111112</v>
      </c>
      <c r="H9" s="1">
        <f>Tableau145[[#This Row],[H départ VTT 2]]-Tableau145[[#This Row],[H départ trail 2 ]]</f>
        <v>2.8229166666666694E-2</v>
      </c>
      <c r="I9" s="2">
        <f>RANK(Tableau145[[#This Row],[Temps trail 2 ]],Tableau145[[Temps trail 2 ]],1)</f>
        <v>8</v>
      </c>
      <c r="J9" s="1">
        <v>0.43309027777777781</v>
      </c>
      <c r="K9" s="1">
        <f>Tableau145[[#This Row],[H départ trail 3 ]]-Tableau145[[#This Row],[H départ VTT 2]]</f>
        <v>2.0960648148148131E-2</v>
      </c>
      <c r="L9" s="2">
        <f>RANK(Tableau145[[#This Row],[Temps VTT 2]],Tableau145[Temps VTT 2],1)</f>
        <v>9</v>
      </c>
      <c r="M9" s="1">
        <v>0.45405092592592594</v>
      </c>
      <c r="N9" s="1">
        <f>Tableau145[[#This Row],[H départ CO 1]]-Tableau145[[#This Row],[H départ trail 3 ]]</f>
        <v>2.372685185185186E-2</v>
      </c>
      <c r="O9" s="2">
        <f>RANK(Tableau145[[#This Row],[Temps trail 3]],Tableau145[Temps trail 3],1)</f>
        <v>6</v>
      </c>
      <c r="P9" s="1">
        <v>0.4777777777777778</v>
      </c>
      <c r="Q9" s="1">
        <f>Tableau145[[#This Row],[H départ VTT 3]]-Tableau145[[#This Row],[H départ CO 1]]</f>
        <v>2.870370370370362E-2</v>
      </c>
      <c r="R9" s="2">
        <f>RANK(Tableau145[[#This Row],[Temps CO 1]],Tableau145[Temps CO 1],1)</f>
        <v>18</v>
      </c>
      <c r="S9" s="1">
        <v>0.50648148148148142</v>
      </c>
      <c r="T9" s="1">
        <f>Tableau145[[#This Row],[H départ CO 2]]-Tableau145[[#This Row],[H départ VTT 3]]</f>
        <v>1.4814814814814836E-2</v>
      </c>
      <c r="U9" s="2">
        <f>RANK(Tableau145[[#This Row],[Temps VTT 3]],Tableau145[Temps VTT 3],1)</f>
        <v>9</v>
      </c>
      <c r="V9" s="1">
        <v>0.52129629629629626</v>
      </c>
      <c r="W9" s="1">
        <f>Tableau145[[#This Row],[H départ VTT 4 ]]-Tableau145[[#This Row],[H départ CO 2]]</f>
        <v>4.0567129629629717E-2</v>
      </c>
      <c r="X9" s="2">
        <f>RANK(Tableau145[[#This Row],[Temps CO 2]],Tableau145[Temps CO 2],1)</f>
        <v>12</v>
      </c>
      <c r="Y9" s="1">
        <v>0.56186342592592597</v>
      </c>
      <c r="Z9" s="1">
        <f>Tableau145[[#This Row],[H départ canoë]]-Tableau145[[#This Row],[H départ VTT 4 ]]</f>
        <v>1.749999999999996E-2</v>
      </c>
      <c r="AA9" s="2">
        <f>RANK(Tableau145[[#This Row],[Temps VTT 4]],Tableau145[Temps VTT 4],1)</f>
        <v>22</v>
      </c>
      <c r="AB9" s="1">
        <v>0.57936342592592593</v>
      </c>
      <c r="AC9" s="1">
        <f>Tableau145[[#This Row],[H départ VTT 5]]-Tableau145[[#This Row],[H départ canoë]]</f>
        <v>9.1319444444444287E-3</v>
      </c>
      <c r="AD9" s="2">
        <f>RANK(Tableau145[[#This Row],[Temps canoë]],Tableau145[Temps canoë],1)</f>
        <v>4</v>
      </c>
      <c r="AE9" s="1">
        <v>0.58849537037037036</v>
      </c>
      <c r="AF9" s="1">
        <f>Tableau145[[#This Row],[H départ R&amp;B]]-Tableau145[[#This Row],[H départ VTT 5]]</f>
        <v>3.6342592592591982E-3</v>
      </c>
      <c r="AG9" s="2">
        <f>RANK(Tableau145[[#This Row],[Temps VTT 5]],Tableau145[Temps VTT 5],1)</f>
        <v>10</v>
      </c>
      <c r="AH9" s="1">
        <v>0.59212962962962956</v>
      </c>
      <c r="AI9" s="1">
        <f>Tableau145[[#This Row],[H arrivée]]-Tableau145[[#This Row],[H départ R&amp;B]]</f>
        <v>2.3831018518518654E-2</v>
      </c>
      <c r="AJ9" s="2">
        <f>RANK(Tableau145[[#This Row],[Temps R&amp;B]],Tableau145[Temps R&amp;B],1)</f>
        <v>17</v>
      </c>
      <c r="AK9">
        <v>0</v>
      </c>
      <c r="AL9" s="1">
        <v>0.61596064814814822</v>
      </c>
      <c r="AM9" s="1">
        <f>Tableau145[[#This Row],[H arrivée]]-Tableau145[[#This Row],[H départ]]+Tableau145[[#This Row],[Pén CO]]*AQ$2</f>
        <v>0.2617939814814812</v>
      </c>
      <c r="AN9">
        <f>RANK(Tableau145[[#This Row],[Temps tot]],Tableau145[Temps tot],1)</f>
        <v>7</v>
      </c>
    </row>
    <row r="10" spans="2:43" ht="15.75" thickBot="1" x14ac:dyDescent="0.3">
      <c r="B10" s="6">
        <v>96</v>
      </c>
      <c r="C10" s="7" t="s">
        <v>46</v>
      </c>
      <c r="D10" s="1">
        <v>0.35416666666666702</v>
      </c>
      <c r="E10" s="1">
        <f>Tableau145[[#This Row],[H départ trail 2 ]]-Tableau145[[#This Row],[H départ]]</f>
        <v>5.8333333333333015E-2</v>
      </c>
      <c r="F10" s="2">
        <f>RANK(Tableau145[[#This Row],[Temps trail 1 + VTT 1]],Tableau145[Temps trail 1 + VTT 1],1)</f>
        <v>23</v>
      </c>
      <c r="G10" s="1">
        <v>0.41250000000000003</v>
      </c>
      <c r="H10" s="1">
        <f>Tableau145[[#This Row],[H départ VTT 2]]-Tableau145[[#This Row],[H départ trail 2 ]]</f>
        <v>2.9837962962962927E-2</v>
      </c>
      <c r="I10" s="2">
        <f>RANK(Tableau145[[#This Row],[Temps trail 2 ]],Tableau145[[Temps trail 2 ]],1)</f>
        <v>12</v>
      </c>
      <c r="J10" s="1">
        <v>0.44233796296296296</v>
      </c>
      <c r="K10" s="1">
        <f>Tableau145[[#This Row],[H départ trail 3 ]]-Tableau145[[#This Row],[H départ VTT 2]]</f>
        <v>2.2152777777777799E-2</v>
      </c>
      <c r="L10" s="2">
        <f>RANK(Tableau145[[#This Row],[Temps VTT 2]],Tableau145[Temps VTT 2],1)</f>
        <v>13</v>
      </c>
      <c r="M10" s="1">
        <v>0.46449074074074076</v>
      </c>
      <c r="N10" s="1">
        <f>Tableau145[[#This Row],[H départ CO 1]]-Tableau145[[#This Row],[H départ trail 3 ]]</f>
        <v>2.7175925925925937E-2</v>
      </c>
      <c r="O10" s="2">
        <f>RANK(Tableau145[[#This Row],[Temps trail 3]],Tableau145[Temps trail 3],1)</f>
        <v>20</v>
      </c>
      <c r="P10" s="14">
        <v>0.4916666666666667</v>
      </c>
      <c r="Q10" s="1">
        <f>Tableau145[[#This Row],[H départ VTT 3]]-Tableau145[[#This Row],[H départ CO 1]]</f>
        <v>1.9907407407407374E-2</v>
      </c>
      <c r="R10" s="2">
        <f>RANK(Tableau145[[#This Row],[Temps CO 1]],Tableau145[Temps CO 1],1)</f>
        <v>4</v>
      </c>
      <c r="S10" s="1">
        <v>0.51157407407407407</v>
      </c>
      <c r="T10" s="1">
        <f>Tableau145[[#This Row],[H départ CO 2]]-Tableau145[[#This Row],[H départ VTT 3]]</f>
        <v>1.7175925925925872E-2</v>
      </c>
      <c r="U10" s="2">
        <f>RANK(Tableau145[[#This Row],[Temps VTT 3]],Tableau145[Temps VTT 3],1)</f>
        <v>18</v>
      </c>
      <c r="V10" s="1">
        <v>0.52874999999999994</v>
      </c>
      <c r="W10" s="1">
        <f>Tableau145[[#This Row],[H départ VTT 4 ]]-Tableau145[[#This Row],[H départ CO 2]]</f>
        <v>3.5173611111111169E-2</v>
      </c>
      <c r="X10" s="2">
        <f>RANK(Tableau145[[#This Row],[Temps CO 2]],Tableau145[Temps CO 2],1)</f>
        <v>6</v>
      </c>
      <c r="Y10" s="1">
        <v>0.56392361111111111</v>
      </c>
      <c r="Z10" s="1">
        <f>Tableau145[[#This Row],[H départ canoë]]-Tableau145[[#This Row],[H départ VTT 4 ]]</f>
        <v>1.4375000000000027E-2</v>
      </c>
      <c r="AA10" s="2">
        <f>RANK(Tableau145[[#This Row],[Temps VTT 4]],Tableau145[Temps VTT 4],1)</f>
        <v>14</v>
      </c>
      <c r="AB10" s="1">
        <v>0.57829861111111114</v>
      </c>
      <c r="AC10" s="1">
        <f>Tableau145[[#This Row],[H départ VTT 5]]-Tableau145[[#This Row],[H départ canoë]]</f>
        <v>1.1354166666666665E-2</v>
      </c>
      <c r="AD10" s="2">
        <f>RANK(Tableau145[[#This Row],[Temps canoë]],Tableau145[Temps canoë],1)</f>
        <v>11</v>
      </c>
      <c r="AE10" s="1">
        <v>0.5896527777777778</v>
      </c>
      <c r="AF10" s="1">
        <f>Tableau145[[#This Row],[H départ R&amp;B]]-Tableau145[[#This Row],[H départ VTT 5]]</f>
        <v>3.5300925925926263E-3</v>
      </c>
      <c r="AG10" s="2">
        <f>RANK(Tableau145[[#This Row],[Temps VTT 5]],Tableau145[Temps VTT 5],1)</f>
        <v>9</v>
      </c>
      <c r="AH10" s="1">
        <v>0.59318287037037043</v>
      </c>
      <c r="AI10" s="1">
        <f>Tableau145[[#This Row],[H arrivée]]-Tableau145[[#This Row],[H départ R&amp;B]]</f>
        <v>2.313657407407399E-2</v>
      </c>
      <c r="AJ10" s="2">
        <f>RANK(Tableau145[[#This Row],[Temps R&amp;B]],Tableau145[Temps R&amp;B],1)</f>
        <v>14</v>
      </c>
      <c r="AK10">
        <v>0</v>
      </c>
      <c r="AL10" s="1">
        <v>0.61631944444444442</v>
      </c>
      <c r="AM10" s="1">
        <f>Tableau145[[#This Row],[H arrivée]]-Tableau145[[#This Row],[H départ]]+Tableau145[[#This Row],[Pén CO]]*AQ$2</f>
        <v>0.2621527777777774</v>
      </c>
      <c r="AN10">
        <f>RANK(Tableau145[[#This Row],[Temps tot]],Tableau145[Temps tot],1)</f>
        <v>8</v>
      </c>
    </row>
    <row r="11" spans="2:43" ht="15.75" thickBot="1" x14ac:dyDescent="0.3">
      <c r="B11" s="6">
        <v>90</v>
      </c>
      <c r="C11" s="9" t="s">
        <v>42</v>
      </c>
      <c r="D11" s="1">
        <v>0.35416666666666702</v>
      </c>
      <c r="E11" s="1">
        <f>Tableau145[[#This Row],[H départ trail 2 ]]-Tableau145[[#This Row],[H départ]]</f>
        <v>5.0694444444444098E-2</v>
      </c>
      <c r="F11" s="2">
        <f>RANK(Tableau145[[#This Row],[Temps trail 1 + VTT 1]],Tableau145[Temps trail 1 + VTT 1],1)</f>
        <v>9</v>
      </c>
      <c r="G11" s="1">
        <v>0.40486111111111112</v>
      </c>
      <c r="H11" s="1">
        <f>Tableau145[[#This Row],[H départ VTT 2]]-Tableau145[[#This Row],[H départ trail 2 ]]</f>
        <v>2.8113425925925917E-2</v>
      </c>
      <c r="I11" s="2">
        <f>RANK(Tableau145[[#This Row],[Temps trail 2 ]],Tableau145[[Temps trail 2 ]],1)</f>
        <v>6</v>
      </c>
      <c r="J11" s="1">
        <v>0.43297453703703703</v>
      </c>
      <c r="K11" s="1">
        <f>Tableau145[[#This Row],[H départ trail 3 ]]-Tableau145[[#This Row],[H départ VTT 2]]</f>
        <v>2.2581018518518514E-2</v>
      </c>
      <c r="L11" s="2">
        <f>RANK(Tableau145[[#This Row],[Temps VTT 2]],Tableau145[Temps VTT 2],1)</f>
        <v>15</v>
      </c>
      <c r="M11" s="1">
        <v>0.45555555555555555</v>
      </c>
      <c r="N11" s="1">
        <f>Tableau145[[#This Row],[H départ CO 1]]-Tableau145[[#This Row],[H départ trail 3 ]]</f>
        <v>2.5115740740740744E-2</v>
      </c>
      <c r="O11" s="2">
        <f>RANK(Tableau145[[#This Row],[Temps trail 3]],Tableau145[Temps trail 3],1)</f>
        <v>14</v>
      </c>
      <c r="P11" s="1">
        <v>0.48067129629629629</v>
      </c>
      <c r="Q11" s="1">
        <f>Tableau145[[#This Row],[H départ VTT 3]]-Tableau145[[#This Row],[H départ CO 1]]</f>
        <v>2.4768518518518523E-2</v>
      </c>
      <c r="R11" s="2">
        <f>RANK(Tableau145[[#This Row],[Temps CO 1]],Tableau145[Temps CO 1],1)</f>
        <v>11</v>
      </c>
      <c r="S11" s="1">
        <v>0.50543981481481481</v>
      </c>
      <c r="T11" s="1">
        <f>Tableau145[[#This Row],[H départ CO 2]]-Tableau145[[#This Row],[H départ VTT 3]]</f>
        <v>1.5995370370370354E-2</v>
      </c>
      <c r="U11" s="2">
        <f>RANK(Tableau145[[#This Row],[Temps VTT 3]],Tableau145[Temps VTT 3],1)</f>
        <v>13</v>
      </c>
      <c r="V11" s="1">
        <v>0.52143518518518517</v>
      </c>
      <c r="W11" s="1">
        <f>Tableau145[[#This Row],[H départ VTT 4 ]]-Tableau145[[#This Row],[H départ CO 2]]</f>
        <v>3.6087962962963016E-2</v>
      </c>
      <c r="X11" s="2">
        <f>RANK(Tableau145[[#This Row],[Temps CO 2]],Tableau145[Temps CO 2],1)</f>
        <v>10</v>
      </c>
      <c r="Y11" s="1">
        <v>0.55752314814814818</v>
      </c>
      <c r="Z11" s="1">
        <f>Tableau145[[#This Row],[H départ canoë]]-Tableau145[[#This Row],[H départ VTT 4 ]]</f>
        <v>1.5706018518518494E-2</v>
      </c>
      <c r="AA11" s="2">
        <f>RANK(Tableau145[[#This Row],[Temps VTT 4]],Tableau145[Temps VTT 4],1)</f>
        <v>17</v>
      </c>
      <c r="AB11" s="1">
        <v>0.57322916666666668</v>
      </c>
      <c r="AC11" s="1">
        <f>Tableau145[[#This Row],[H départ VTT 5]]-Tableau145[[#This Row],[H départ canoë]]</f>
        <v>1.1273148148148171E-2</v>
      </c>
      <c r="AD11" s="2">
        <f>RANK(Tableau145[[#This Row],[Temps canoë]],Tableau145[Temps canoë],1)</f>
        <v>10</v>
      </c>
      <c r="AE11" s="1">
        <v>0.58450231481481485</v>
      </c>
      <c r="AF11" s="1">
        <f>Tableau145[[#This Row],[H départ R&amp;B]]-Tableau145[[#This Row],[H départ VTT 5]]</f>
        <v>3.9236111111110583E-3</v>
      </c>
      <c r="AG11" s="2">
        <f>RANK(Tableau145[[#This Row],[Temps VTT 5]],Tableau145[Temps VTT 5],1)</f>
        <v>14</v>
      </c>
      <c r="AH11" s="1">
        <v>0.58842592592592591</v>
      </c>
      <c r="AI11" s="1">
        <f>Tableau145[[#This Row],[H arrivée]]-Tableau145[[#This Row],[H départ R&amp;B]]</f>
        <v>2.2152777777777799E-2</v>
      </c>
      <c r="AJ11" s="2">
        <f>RANK(Tableau145[[#This Row],[Temps R&amp;B]],Tableau145[Temps R&amp;B],1)</f>
        <v>10</v>
      </c>
      <c r="AK11">
        <v>1</v>
      </c>
      <c r="AL11" s="1">
        <v>0.61057870370370371</v>
      </c>
      <c r="AM11" s="1">
        <f>Tableau145[[#This Row],[H arrivée]]-Tableau145[[#This Row],[H départ]]+Tableau145[[#This Row],[Pén CO]]*AQ$2</f>
        <v>0.26335648148148111</v>
      </c>
      <c r="AN11">
        <f>RANK(Tableau145[[#This Row],[Temps tot]],Tableau145[Temps tot],1)</f>
        <v>9</v>
      </c>
    </row>
    <row r="12" spans="2:43" ht="15.75" thickBot="1" x14ac:dyDescent="0.3">
      <c r="B12" s="6">
        <v>100</v>
      </c>
      <c r="C12" s="7" t="s">
        <v>49</v>
      </c>
      <c r="D12" s="1">
        <v>0.35416666666666702</v>
      </c>
      <c r="E12" s="1">
        <f>Tableau145[[#This Row],[H départ trail 2 ]]-Tableau145[[#This Row],[H départ]]</f>
        <v>5.2777777777777479E-2</v>
      </c>
      <c r="F12" s="2">
        <f>RANK(Tableau145[[#This Row],[Temps trail 1 + VTT 1]],Tableau145[Temps trail 1 + VTT 1],1)</f>
        <v>14</v>
      </c>
      <c r="G12" s="1">
        <v>0.4069444444444445</v>
      </c>
      <c r="H12" s="1">
        <f>Tableau145[[#This Row],[H départ VTT 2]]-Tableau145[[#This Row],[H départ trail 2 ]]</f>
        <v>3.021990740740732E-2</v>
      </c>
      <c r="I12" s="2">
        <f>RANK(Tableau145[[#This Row],[Temps trail 2 ]],Tableau145[[Temps trail 2 ]],1)</f>
        <v>13</v>
      </c>
      <c r="J12" s="1">
        <v>0.43716435185185182</v>
      </c>
      <c r="K12" s="1">
        <f>Tableau145[[#This Row],[H départ trail 3 ]]-Tableau145[[#This Row],[H départ VTT 2]]</f>
        <v>2.2094907407407438E-2</v>
      </c>
      <c r="L12" s="2">
        <f>RANK(Tableau145[[#This Row],[Temps VTT 2]],Tableau145[Temps VTT 2],1)</f>
        <v>11</v>
      </c>
      <c r="M12" s="1">
        <v>0.45925925925925926</v>
      </c>
      <c r="N12" s="1">
        <f>Tableau145[[#This Row],[H départ CO 1]]-Tableau145[[#This Row],[H départ trail 3 ]]</f>
        <v>2.4710648148148107E-2</v>
      </c>
      <c r="O12" s="2">
        <f>RANK(Tableau145[[#This Row],[Temps trail 3]],Tableau145[Temps trail 3],1)</f>
        <v>11</v>
      </c>
      <c r="P12" s="1">
        <v>0.48396990740740736</v>
      </c>
      <c r="Q12" s="1">
        <f>Tableau145[[#This Row],[H départ VTT 3]]-Tableau145[[#This Row],[H départ CO 1]]</f>
        <v>3.0844907407407474E-2</v>
      </c>
      <c r="R12" s="2">
        <f>RANK(Tableau145[[#This Row],[Temps CO 1]],Tableau145[Temps CO 1],1)</f>
        <v>20</v>
      </c>
      <c r="S12" s="1">
        <v>0.51481481481481484</v>
      </c>
      <c r="T12" s="1">
        <f>Tableau145[[#This Row],[H départ CO 2]]-Tableau145[[#This Row],[H départ VTT 3]]</f>
        <v>1.6400462962962936E-2</v>
      </c>
      <c r="U12" s="2">
        <f>RANK(Tableau145[[#This Row],[Temps VTT 3]],Tableau145[Temps VTT 3],1)</f>
        <v>15</v>
      </c>
      <c r="V12" s="1">
        <v>0.53121527777777777</v>
      </c>
      <c r="W12" s="1">
        <f>Tableau145[[#This Row],[H départ VTT 4 ]]-Tableau145[[#This Row],[H départ CO 2]]</f>
        <v>3.284722222222225E-2</v>
      </c>
      <c r="X12" s="2">
        <f>RANK(Tableau145[[#This Row],[Temps CO 2]],Tableau145[Temps CO 2],1)</f>
        <v>3</v>
      </c>
      <c r="Y12" s="1">
        <v>0.56406250000000002</v>
      </c>
      <c r="Z12" s="1">
        <f>Tableau145[[#This Row],[H départ canoë]]-Tableau145[[#This Row],[H départ VTT 4 ]]</f>
        <v>1.3495370370370408E-2</v>
      </c>
      <c r="AA12" s="2">
        <f>RANK(Tableau145[[#This Row],[Temps VTT 4]],Tableau145[Temps VTT 4],1)</f>
        <v>10</v>
      </c>
      <c r="AB12" s="1">
        <v>0.57755787037037043</v>
      </c>
      <c r="AC12" s="1">
        <f>Tableau145[[#This Row],[H départ VTT 5]]-Tableau145[[#This Row],[H départ canoë]]</f>
        <v>1.1539351851851842E-2</v>
      </c>
      <c r="AD12" s="2">
        <f>RANK(Tableau145[[#This Row],[Temps canoë]],Tableau145[Temps canoë],1)</f>
        <v>15</v>
      </c>
      <c r="AE12" s="1">
        <v>0.58909722222222227</v>
      </c>
      <c r="AF12" s="1">
        <f>Tableau145[[#This Row],[H départ R&amp;B]]-Tableau145[[#This Row],[H départ VTT 5]]</f>
        <v>3.5300925925925153E-3</v>
      </c>
      <c r="AG12" s="2">
        <f>RANK(Tableau145[[#This Row],[Temps VTT 5]],Tableau145[Temps VTT 5],1)</f>
        <v>8</v>
      </c>
      <c r="AH12" s="1">
        <v>0.59262731481481479</v>
      </c>
      <c r="AI12" s="1">
        <f>Tableau145[[#This Row],[H arrivée]]-Tableau145[[#This Row],[H départ R&amp;B]]</f>
        <v>2.5462962962963021E-2</v>
      </c>
      <c r="AJ12" s="2">
        <f>RANK(Tableau145[[#This Row],[Temps R&amp;B]],Tableau145[Temps R&amp;B],1)</f>
        <v>19</v>
      </c>
      <c r="AK12">
        <v>0</v>
      </c>
      <c r="AL12" s="1">
        <v>0.61809027777777781</v>
      </c>
      <c r="AM12" s="1">
        <f>Tableau145[[#This Row],[H arrivée]]-Tableau145[[#This Row],[H départ]]+Tableau145[[#This Row],[Pén CO]]*AQ$2</f>
        <v>0.26392361111111079</v>
      </c>
      <c r="AN12">
        <f>RANK(Tableau145[[#This Row],[Temps tot]],Tableau145[Temps tot],1)</f>
        <v>10</v>
      </c>
    </row>
    <row r="13" spans="2:43" ht="15.75" thickBot="1" x14ac:dyDescent="0.3">
      <c r="B13" s="8">
        <v>91</v>
      </c>
      <c r="C13" s="7" t="s">
        <v>64</v>
      </c>
      <c r="D13" s="1">
        <v>0.35416666666666702</v>
      </c>
      <c r="E13" s="1">
        <f>Tableau145[[#This Row],[H départ trail 2 ]]-Tableau145[[#This Row],[H départ]]</f>
        <v>4.4444444444444065E-2</v>
      </c>
      <c r="F13" s="2">
        <f>RANK(Tableau145[[#This Row],[Temps trail 1 + VTT 1]],Tableau145[Temps trail 1 + VTT 1],1)</f>
        <v>1</v>
      </c>
      <c r="G13" s="1">
        <v>0.39861111111111108</v>
      </c>
      <c r="H13" s="1">
        <f>Tableau145[[#This Row],[H départ VTT 2]]-Tableau145[[#This Row],[H départ trail 2 ]]</f>
        <v>2.8159722222222239E-2</v>
      </c>
      <c r="I13" s="2">
        <f>RANK(Tableau145[[#This Row],[Temps trail 2 ]],Tableau145[[Temps trail 2 ]],1)</f>
        <v>7</v>
      </c>
      <c r="J13" s="1">
        <v>0.42677083333333332</v>
      </c>
      <c r="K13" s="1">
        <f>Tableau145[[#This Row],[H départ trail 3 ]]-Tableau145[[#This Row],[H départ VTT 2]]</f>
        <v>1.6979166666666712E-2</v>
      </c>
      <c r="L13" s="2">
        <f>RANK(Tableau145[[#This Row],[Temps VTT 2]],Tableau145[Temps VTT 2],1)</f>
        <v>1</v>
      </c>
      <c r="M13" s="1">
        <v>0.44375000000000003</v>
      </c>
      <c r="N13" s="1">
        <f>Tableau145[[#This Row],[H départ CO 1]]-Tableau145[[#This Row],[H départ trail 3 ]]</f>
        <v>2.4374999999999925E-2</v>
      </c>
      <c r="O13" s="2">
        <f>RANK(Tableau145[[#This Row],[Temps trail 3]],Tableau145[Temps trail 3],1)</f>
        <v>10</v>
      </c>
      <c r="P13" s="1">
        <v>0.46812499999999996</v>
      </c>
      <c r="Q13" s="1">
        <f>Tableau145[[#This Row],[H départ VTT 3]]-Tableau145[[#This Row],[H départ CO 1]]</f>
        <v>2.7939814814814834E-2</v>
      </c>
      <c r="R13" s="2">
        <f>RANK(Tableau145[[#This Row],[Temps CO 1]],Tableau145[Temps CO 1],1)</f>
        <v>17</v>
      </c>
      <c r="S13" s="1">
        <v>0.49606481481481479</v>
      </c>
      <c r="T13" s="1">
        <f>Tableau145[[#This Row],[H départ CO 2]]-Tableau145[[#This Row],[H départ VTT 3]]</f>
        <v>1.2893518518518499E-2</v>
      </c>
      <c r="U13" s="2">
        <f>RANK(Tableau145[[#This Row],[Temps VTT 3]],Tableau145[Temps VTT 3],1)</f>
        <v>3</v>
      </c>
      <c r="V13" s="1">
        <v>0.50895833333333329</v>
      </c>
      <c r="W13" s="1">
        <f>Tableau145[[#This Row],[H départ VTT 4 ]]-Tableau145[[#This Row],[H départ CO 2]]</f>
        <v>5.9293981481481461E-2</v>
      </c>
      <c r="X13" s="2">
        <f>RANK(Tableau145[[#This Row],[Temps CO 2]],Tableau145[Temps CO 2],1)</f>
        <v>27</v>
      </c>
      <c r="Y13" s="1">
        <v>0.56825231481481475</v>
      </c>
      <c r="Z13" s="1">
        <f>Tableau145[[#This Row],[H départ canoë]]-Tableau145[[#This Row],[H départ VTT 4 ]]</f>
        <v>1.1631944444444486E-2</v>
      </c>
      <c r="AA13" s="2">
        <f>RANK(Tableau145[[#This Row],[Temps VTT 4]],Tableau145[Temps VTT 4],1)</f>
        <v>1</v>
      </c>
      <c r="AB13" s="1">
        <v>0.57988425925925924</v>
      </c>
      <c r="AC13" s="1">
        <f>Tableau145[[#This Row],[H départ VTT 5]]-Tableau145[[#This Row],[H départ canoë]]</f>
        <v>1.1458333333333348E-2</v>
      </c>
      <c r="AD13" s="2">
        <f>RANK(Tableau145[[#This Row],[Temps canoë]],Tableau145[Temps canoë],1)</f>
        <v>14</v>
      </c>
      <c r="AE13" s="1">
        <v>0.59134259259259259</v>
      </c>
      <c r="AF13" s="1">
        <f>Tableau145[[#This Row],[H départ R&amp;B]]-Tableau145[[#This Row],[H départ VTT 5]]</f>
        <v>2.8240740740740344E-3</v>
      </c>
      <c r="AG13" s="2">
        <f>RANK(Tableau145[[#This Row],[Temps VTT 5]],Tableau145[Temps VTT 5],1)</f>
        <v>3</v>
      </c>
      <c r="AH13" s="1">
        <v>0.59416666666666662</v>
      </c>
      <c r="AI13" s="1">
        <f>Tableau145[[#This Row],[H arrivée]]-Tableau145[[#This Row],[H départ R&amp;B]]</f>
        <v>1.6423611111111125E-2</v>
      </c>
      <c r="AJ13" s="2">
        <f>RANK(Tableau145[[#This Row],[Temps R&amp;B]],Tableau145[Temps R&amp;B],1)</f>
        <v>1</v>
      </c>
      <c r="AK13">
        <v>2</v>
      </c>
      <c r="AL13" s="1">
        <v>0.61059027777777775</v>
      </c>
      <c r="AM13" s="1">
        <f>Tableau145[[#This Row],[H arrivée]]-Tableau145[[#This Row],[H départ]]+Tableau145[[#This Row],[Pén CO]]*AQ$2</f>
        <v>0.27031249999999962</v>
      </c>
      <c r="AN13">
        <f>RANK(Tableau145[[#This Row],[Temps tot]],Tableau145[Temps tot],1)</f>
        <v>11</v>
      </c>
    </row>
    <row r="14" spans="2:43" ht="15.75" thickBot="1" x14ac:dyDescent="0.3">
      <c r="B14" s="6">
        <v>114</v>
      </c>
      <c r="C14" s="7" t="s">
        <v>63</v>
      </c>
      <c r="D14" s="1">
        <v>0.35416666666666702</v>
      </c>
      <c r="E14" s="1">
        <f>Tableau145[[#This Row],[H départ trail 2 ]]-Tableau145[[#This Row],[H départ]]</f>
        <v>5.6249999999999634E-2</v>
      </c>
      <c r="F14" s="2">
        <f>RANK(Tableau145[[#This Row],[Temps trail 1 + VTT 1]],Tableau145[Temps trail 1 + VTT 1],1)</f>
        <v>18</v>
      </c>
      <c r="G14" s="1">
        <v>0.41041666666666665</v>
      </c>
      <c r="H14" s="1">
        <f>Tableau145[[#This Row],[H départ VTT 2]]-Tableau145[[#This Row],[H départ trail 2 ]]</f>
        <v>3.7650462962962983E-2</v>
      </c>
      <c r="I14" s="2">
        <f>RANK(Tableau145[[#This Row],[Temps trail 2 ]],Tableau145[[Temps trail 2 ]],1)</f>
        <v>27</v>
      </c>
      <c r="J14" s="1">
        <v>0.44806712962962963</v>
      </c>
      <c r="K14" s="1">
        <f>Tableau145[[#This Row],[H départ trail 3 ]]-Tableau145[[#This Row],[H départ VTT 2]]</f>
        <v>2.50231481481481E-2</v>
      </c>
      <c r="L14" s="2">
        <f>RANK(Tableau145[[#This Row],[Temps VTT 2]],Tableau145[Temps VTT 2],1)</f>
        <v>22</v>
      </c>
      <c r="M14" s="1">
        <v>0.47309027777777773</v>
      </c>
      <c r="N14" s="1">
        <f>Tableau145[[#This Row],[H départ CO 1]]-Tableau145[[#This Row],[H départ trail 3 ]]</f>
        <v>2.8993055555555591E-2</v>
      </c>
      <c r="O14" s="2">
        <f>RANK(Tableau145[[#This Row],[Temps trail 3]],Tableau145[Temps trail 3],1)</f>
        <v>24</v>
      </c>
      <c r="P14" s="1">
        <v>0.50208333333333333</v>
      </c>
      <c r="Q14" s="1">
        <f>Tableau145[[#This Row],[H départ VTT 3]]-Tableau145[[#This Row],[H départ CO 1]]</f>
        <v>2.2314814814814787E-2</v>
      </c>
      <c r="R14" s="2">
        <f>RANK(Tableau145[[#This Row],[Temps CO 1]],Tableau145[Temps CO 1],1)</f>
        <v>6</v>
      </c>
      <c r="S14" s="1">
        <v>0.52439814814814811</v>
      </c>
      <c r="T14" s="1">
        <f>Tableau145[[#This Row],[H départ CO 2]]-Tableau145[[#This Row],[H départ VTT 3]]</f>
        <v>1.7349537037037011E-2</v>
      </c>
      <c r="U14" s="2">
        <f>RANK(Tableau145[[#This Row],[Temps VTT 3]],Tableau145[Temps VTT 3],1)</f>
        <v>20</v>
      </c>
      <c r="V14" s="1">
        <v>0.54174768518518512</v>
      </c>
      <c r="W14" s="1">
        <f>Tableau145[[#This Row],[H départ VTT 4 ]]-Tableau145[[#This Row],[H départ CO 2]]</f>
        <v>3.298611111111116E-2</v>
      </c>
      <c r="X14" s="2">
        <f>RANK(Tableau145[[#This Row],[Temps CO 2]],Tableau145[Temps CO 2],1)</f>
        <v>4</v>
      </c>
      <c r="Y14" s="1">
        <v>0.57473379629629628</v>
      </c>
      <c r="Z14" s="1">
        <f>Tableau145[[#This Row],[H départ canoë]]-Tableau145[[#This Row],[H départ VTT 4 ]]</f>
        <v>1.5231481481481568E-2</v>
      </c>
      <c r="AA14" s="2">
        <f>RANK(Tableau145[[#This Row],[Temps VTT 4]],Tableau145[Temps VTT 4],1)</f>
        <v>16</v>
      </c>
      <c r="AB14" s="1">
        <v>0.58996527777777785</v>
      </c>
      <c r="AC14" s="1">
        <f>Tableau145[[#This Row],[H départ VTT 5]]-Tableau145[[#This Row],[H départ canoë]]</f>
        <v>1.0868055555555478E-2</v>
      </c>
      <c r="AD14" s="2">
        <f>RANK(Tableau145[[#This Row],[Temps canoë]],Tableau145[Temps canoë],1)</f>
        <v>8</v>
      </c>
      <c r="AE14" s="1">
        <v>0.60083333333333333</v>
      </c>
      <c r="AF14" s="1">
        <f>Tableau145[[#This Row],[H départ R&amp;B]]-Tableau145[[#This Row],[H départ VTT 5]]</f>
        <v>5.6018518518518023E-3</v>
      </c>
      <c r="AG14" s="2">
        <f>RANK(Tableau145[[#This Row],[Temps VTT 5]],Tableau145[Temps VTT 5],1)</f>
        <v>23</v>
      </c>
      <c r="AH14" s="1">
        <v>0.60643518518518513</v>
      </c>
      <c r="AI14" s="1">
        <f>Tableau145[[#This Row],[H arrivée]]-Tableau145[[#This Row],[H départ R&amp;B]]</f>
        <v>2.1747685185185217E-2</v>
      </c>
      <c r="AJ14" s="2">
        <f>RANK(Tableau145[[#This Row],[Temps R&amp;B]],Tableau145[Temps R&amp;B],1)</f>
        <v>8</v>
      </c>
      <c r="AK14">
        <v>0</v>
      </c>
      <c r="AL14" s="1">
        <v>0.62818287037037035</v>
      </c>
      <c r="AM14" s="1">
        <f>Tableau145[[#This Row],[H arrivée]]-Tableau145[[#This Row],[H départ]]+Tableau145[[#This Row],[Pén CO]]*AQ$2</f>
        <v>0.27401620370370333</v>
      </c>
      <c r="AN14">
        <f>RANK(Tableau145[[#This Row],[Temps tot]],Tableau145[Temps tot],1)</f>
        <v>12</v>
      </c>
    </row>
    <row r="15" spans="2:43" ht="15.75" thickBot="1" x14ac:dyDescent="0.3">
      <c r="B15" s="13">
        <v>87</v>
      </c>
      <c r="C15" s="11" t="s">
        <v>39</v>
      </c>
      <c r="D15" s="1">
        <v>0.35416666666666702</v>
      </c>
      <c r="E15" s="1">
        <f>Tableau145[[#This Row],[H départ trail 2 ]]-Tableau145[[#This Row],[H départ]]</f>
        <v>4.8611111111110716E-2</v>
      </c>
      <c r="F15" s="2">
        <f>RANK(Tableau145[[#This Row],[Temps trail 1 + VTT 1]],Tableau145[Temps trail 1 + VTT 1],1)</f>
        <v>5</v>
      </c>
      <c r="G15" s="1">
        <v>0.40277777777777773</v>
      </c>
      <c r="H15" s="1">
        <f>Tableau145[[#This Row],[H départ VTT 2]]-Tableau145[[#This Row],[H départ trail 2 ]]</f>
        <v>2.974537037037045E-2</v>
      </c>
      <c r="I15" s="2">
        <f>RANK(Tableau145[[#This Row],[Temps trail 2 ]],Tableau145[[Temps trail 2 ]],1)</f>
        <v>11</v>
      </c>
      <c r="J15" s="1">
        <v>0.43252314814814818</v>
      </c>
      <c r="K15" s="1">
        <f>Tableau145[[#This Row],[H départ trail 3 ]]-Tableau145[[#This Row],[H départ VTT 2]]</f>
        <v>2.1527777777777757E-2</v>
      </c>
      <c r="L15" s="2">
        <f>RANK(Tableau145[[#This Row],[Temps VTT 2]],Tableau145[Temps VTT 2],1)</f>
        <v>10</v>
      </c>
      <c r="M15" s="1">
        <v>0.45405092592592594</v>
      </c>
      <c r="N15" s="1">
        <f>Tableau145[[#This Row],[H départ CO 1]]-Tableau145[[#This Row],[H départ trail 3 ]]</f>
        <v>2.662037037037035E-2</v>
      </c>
      <c r="O15" s="2">
        <f>RANK(Tableau145[[#This Row],[Temps trail 3]],Tableau145[Temps trail 3],1)</f>
        <v>17</v>
      </c>
      <c r="P15" s="1">
        <v>0.48067129629629629</v>
      </c>
      <c r="Q15" s="1">
        <f>Tableau145[[#This Row],[H départ VTT 3]]-Tableau145[[#This Row],[H départ CO 1]]</f>
        <v>2.4884259259259245E-2</v>
      </c>
      <c r="R15" s="2">
        <f>RANK(Tableau145[[#This Row],[Temps CO 1]],Tableau145[Temps CO 1],1)</f>
        <v>13</v>
      </c>
      <c r="S15" s="1">
        <v>0.50555555555555554</v>
      </c>
      <c r="T15" s="1">
        <f>Tableau145[[#This Row],[H départ CO 2]]-Tableau145[[#This Row],[H départ VTT 3]]</f>
        <v>1.6909722222222201E-2</v>
      </c>
      <c r="U15" s="2">
        <f>RANK(Tableau145[[#This Row],[Temps VTT 3]],Tableau145[Temps VTT 3],1)</f>
        <v>17</v>
      </c>
      <c r="V15" s="1">
        <v>0.52246527777777774</v>
      </c>
      <c r="W15" s="1">
        <f>Tableau145[[#This Row],[H départ VTT 4 ]]-Tableau145[[#This Row],[H départ CO 2]]</f>
        <v>5.2986111111111178E-2</v>
      </c>
      <c r="X15" s="2">
        <f>RANK(Tableau145[[#This Row],[Temps CO 2]],Tableau145[Temps CO 2],1)</f>
        <v>22</v>
      </c>
      <c r="Y15" s="1">
        <v>0.57545138888888892</v>
      </c>
      <c r="Z15" s="1">
        <f>Tableau145[[#This Row],[H départ canoë]]-Tableau145[[#This Row],[H départ VTT 4 ]]</f>
        <v>1.2245370370370323E-2</v>
      </c>
      <c r="AA15" s="2">
        <f>RANK(Tableau145[[#This Row],[Temps VTT 4]],Tableau145[Temps VTT 4],1)</f>
        <v>5</v>
      </c>
      <c r="AB15" s="1">
        <v>0.58769675925925924</v>
      </c>
      <c r="AC15" s="1">
        <f>Tableau145[[#This Row],[H départ VTT 5]]-Tableau145[[#This Row],[H départ canoë]]</f>
        <v>1.3506944444444446E-2</v>
      </c>
      <c r="AD15" s="2">
        <f>RANK(Tableau145[[#This Row],[Temps canoë]],Tableau145[Temps canoë],1)</f>
        <v>26</v>
      </c>
      <c r="AE15" s="1">
        <v>0.60120370370370368</v>
      </c>
      <c r="AF15" s="1">
        <f>Tableau145[[#This Row],[H départ R&amp;B]]-Tableau145[[#This Row],[H départ VTT 5]]</f>
        <v>4.0046296296296635E-3</v>
      </c>
      <c r="AG15" s="2">
        <f>RANK(Tableau145[[#This Row],[Temps VTT 5]],Tableau145[Temps VTT 5],1)</f>
        <v>17</v>
      </c>
      <c r="AH15" s="1">
        <v>0.60520833333333335</v>
      </c>
      <c r="AI15" s="1">
        <f>Tableau145[[#This Row],[H arrivée]]-Tableau145[[#This Row],[H départ R&amp;B]]</f>
        <v>2.1064814814814814E-2</v>
      </c>
      <c r="AJ15" s="2">
        <f>RANK(Tableau145[[#This Row],[Temps R&amp;B]],Tableau145[Temps R&amp;B],1)</f>
        <v>5</v>
      </c>
      <c r="AK15">
        <v>1</v>
      </c>
      <c r="AL15" s="1">
        <v>0.62627314814814816</v>
      </c>
      <c r="AM15" s="1">
        <f>Tableau145[[#This Row],[H arrivée]]-Tableau145[[#This Row],[H départ]]+Tableau145[[#This Row],[Pén CO]]*AQ$2</f>
        <v>0.27905092592592556</v>
      </c>
      <c r="AN15">
        <f>RANK(Tableau145[[#This Row],[Temps tot]],Tableau145[Temps tot],1)</f>
        <v>13</v>
      </c>
    </row>
    <row r="16" spans="2:43" ht="15.75" thickBot="1" x14ac:dyDescent="0.3">
      <c r="B16" s="6">
        <v>94</v>
      </c>
      <c r="C16" s="7" t="s">
        <v>44</v>
      </c>
      <c r="D16" s="1">
        <v>0.35416666666666702</v>
      </c>
      <c r="E16" s="1">
        <f>Tableau145[[#This Row],[H départ trail 2 ]]-Tableau145[[#This Row],[H départ]]</f>
        <v>5.486111111111075E-2</v>
      </c>
      <c r="F16" s="2">
        <f>RANK(Tableau145[[#This Row],[Temps trail 1 + VTT 1]],Tableau145[Temps trail 1 + VTT 1],1)</f>
        <v>17</v>
      </c>
      <c r="G16" s="1">
        <v>0.40902777777777777</v>
      </c>
      <c r="H16" s="1">
        <f>Tableau145[[#This Row],[H départ VTT 2]]-Tableau145[[#This Row],[H départ trail 2 ]]</f>
        <v>2.8935185185185175E-2</v>
      </c>
      <c r="I16" s="2">
        <f>RANK(Tableau145[[#This Row],[Temps trail 2 ]],Tableau145[[Temps trail 2 ]],1)</f>
        <v>9</v>
      </c>
      <c r="J16" s="1">
        <v>0.43796296296296294</v>
      </c>
      <c r="K16" s="1">
        <f>Tableau145[[#This Row],[H départ trail 3 ]]-Tableau145[[#This Row],[H départ VTT 2]]</f>
        <v>2.0706018518518554E-2</v>
      </c>
      <c r="L16" s="2">
        <f>RANK(Tableau145[[#This Row],[Temps VTT 2]],Tableau145[Temps VTT 2],1)</f>
        <v>8</v>
      </c>
      <c r="M16" s="1">
        <v>0.4586689814814815</v>
      </c>
      <c r="N16" s="1">
        <f>Tableau145[[#This Row],[H départ CO 1]]-Tableau145[[#This Row],[H départ trail 3 ]]</f>
        <v>2.3275462962962956E-2</v>
      </c>
      <c r="O16" s="2">
        <f>RANK(Tableau145[[#This Row],[Temps trail 3]],Tableau145[Temps trail 3],1)</f>
        <v>5</v>
      </c>
      <c r="P16" s="1">
        <v>0.48194444444444445</v>
      </c>
      <c r="Q16" s="1">
        <f>Tableau145[[#This Row],[H départ VTT 3]]-Tableau145[[#This Row],[H départ CO 1]]</f>
        <v>2.2916666666666641E-2</v>
      </c>
      <c r="R16" s="2">
        <f>RANK(Tableau145[[#This Row],[Temps CO 1]],Tableau145[Temps CO 1],1)</f>
        <v>8</v>
      </c>
      <c r="S16" s="1">
        <v>0.50486111111111109</v>
      </c>
      <c r="T16" s="1">
        <f>Tableau145[[#This Row],[H départ CO 2]]-Tableau145[[#This Row],[H départ VTT 3]]</f>
        <v>1.4097222222222205E-2</v>
      </c>
      <c r="U16" s="2">
        <f>RANK(Tableau145[[#This Row],[Temps VTT 3]],Tableau145[Temps VTT 3],1)</f>
        <v>6</v>
      </c>
      <c r="V16" s="1">
        <v>0.5189583333333333</v>
      </c>
      <c r="W16" s="1">
        <f>Tableau145[[#This Row],[H départ VTT 4 ]]-Tableau145[[#This Row],[H départ CO 2]]</f>
        <v>4.4872685185185279E-2</v>
      </c>
      <c r="X16" s="2">
        <f>RANK(Tableau145[[#This Row],[Temps CO 2]],Tableau145[Temps CO 2],1)</f>
        <v>18</v>
      </c>
      <c r="Y16" s="1">
        <v>0.56383101851851858</v>
      </c>
      <c r="Z16" s="1">
        <f>Tableau145[[#This Row],[H départ canoë]]-Tableau145[[#This Row],[H départ VTT 4 ]]</f>
        <v>1.2777777777777777E-2</v>
      </c>
      <c r="AA16" s="2">
        <f>RANK(Tableau145[[#This Row],[Temps VTT 4]],Tableau145[Temps VTT 4],1)</f>
        <v>7</v>
      </c>
      <c r="AB16" s="1">
        <v>0.57660879629629636</v>
      </c>
      <c r="AC16" s="1">
        <f>Tableau145[[#This Row],[H départ VTT 5]]-Tableau145[[#This Row],[H départ canoë]]</f>
        <v>1.2974537037036993E-2</v>
      </c>
      <c r="AD16" s="2">
        <f>RANK(Tableau145[[#This Row],[Temps canoë]],Tableau145[Temps canoë],1)</f>
        <v>21</v>
      </c>
      <c r="AE16" s="1">
        <v>0.58958333333333335</v>
      </c>
      <c r="AF16" s="1">
        <f>Tableau145[[#This Row],[H départ R&amp;B]]-Tableau145[[#This Row],[H départ VTT 5]]</f>
        <v>2.6851851851851238E-3</v>
      </c>
      <c r="AG16" s="2">
        <f>RANK(Tableau145[[#This Row],[Temps VTT 5]],Tableau145[Temps VTT 5],1)</f>
        <v>2</v>
      </c>
      <c r="AH16" s="1">
        <v>0.59226851851851847</v>
      </c>
      <c r="AI16" s="1">
        <f>Tableau145[[#This Row],[H arrivée]]-Tableau145[[#This Row],[H départ R&amp;B]]</f>
        <v>2.2314814814814898E-2</v>
      </c>
      <c r="AJ16" s="2">
        <f>RANK(Tableau145[[#This Row],[Temps R&amp;B]],Tableau145[Temps R&amp;B],1)</f>
        <v>11</v>
      </c>
      <c r="AK16">
        <v>3</v>
      </c>
      <c r="AL16" s="1">
        <v>0.61458333333333337</v>
      </c>
      <c r="AM16" s="1">
        <f>Tableau145[[#This Row],[H arrivée]]-Tableau145[[#This Row],[H départ]]+Tableau145[[#This Row],[Pén CO]]*AQ$2</f>
        <v>0.28124999999999967</v>
      </c>
      <c r="AN16">
        <f>RANK(Tableau145[[#This Row],[Temps tot]],Tableau145[Temps tot],1)</f>
        <v>14</v>
      </c>
    </row>
    <row r="17" spans="2:40" ht="15.75" thickBot="1" x14ac:dyDescent="0.3">
      <c r="B17" s="8">
        <v>109</v>
      </c>
      <c r="C17" s="7" t="s">
        <v>58</v>
      </c>
      <c r="D17" s="1">
        <v>0.35416666666666702</v>
      </c>
      <c r="E17" s="1">
        <f>Tableau145[[#This Row],[H départ trail 2 ]]-Tableau145[[#This Row],[H départ]]</f>
        <v>5.7638888888888518E-2</v>
      </c>
      <c r="F17" s="2">
        <f>RANK(Tableau145[[#This Row],[Temps trail 1 + VTT 1]],Tableau145[Temps trail 1 + VTT 1],1)</f>
        <v>22</v>
      </c>
      <c r="G17" s="1">
        <v>0.41180555555555554</v>
      </c>
      <c r="H17" s="1">
        <f>Tableau145[[#This Row],[H départ VTT 2]]-Tableau145[[#This Row],[H départ trail 2 ]]</f>
        <v>3.1261574074074094E-2</v>
      </c>
      <c r="I17" s="2">
        <f>RANK(Tableau145[[#This Row],[Temps trail 2 ]],Tableau145[[Temps trail 2 ]],1)</f>
        <v>15</v>
      </c>
      <c r="J17" s="1">
        <v>0.44306712962962963</v>
      </c>
      <c r="K17" s="1">
        <f>Tableau145[[#This Row],[H départ trail 3 ]]-Tableau145[[#This Row],[H départ VTT 2]]</f>
        <v>2.3599537037036988E-2</v>
      </c>
      <c r="L17" s="2">
        <f>RANK(Tableau145[[#This Row],[Temps VTT 2]],Tableau145[Temps VTT 2],1)</f>
        <v>19</v>
      </c>
      <c r="M17" s="1">
        <v>0.46666666666666662</v>
      </c>
      <c r="N17" s="1">
        <f>Tableau145[[#This Row],[H départ CO 1]]-Tableau145[[#This Row],[H départ trail 3 ]]</f>
        <v>2.401620370370372E-2</v>
      </c>
      <c r="O17" s="2">
        <f>RANK(Tableau145[[#This Row],[Temps trail 3]],Tableau145[Temps trail 3],1)</f>
        <v>8</v>
      </c>
      <c r="P17" s="1">
        <v>0.49068287037037034</v>
      </c>
      <c r="Q17" s="1">
        <f>Tableau145[[#This Row],[H départ VTT 3]]-Tableau145[[#This Row],[H départ CO 1]]</f>
        <v>2.6307870370370356E-2</v>
      </c>
      <c r="R17" s="2">
        <f>RANK(Tableau145[[#This Row],[Temps CO 1]],Tableau145[Temps CO 1],1)</f>
        <v>16</v>
      </c>
      <c r="S17" s="1">
        <v>0.5169907407407407</v>
      </c>
      <c r="T17" s="1">
        <f>Tableau145[[#This Row],[H départ CO 2]]-Tableau145[[#This Row],[H départ VTT 3]]</f>
        <v>1.5925925925925899E-2</v>
      </c>
      <c r="U17" s="2">
        <f>RANK(Tableau145[[#This Row],[Temps VTT 3]],Tableau145[Temps VTT 3],1)</f>
        <v>12</v>
      </c>
      <c r="V17" s="1">
        <v>0.53291666666666659</v>
      </c>
      <c r="W17" s="1">
        <f>Tableau145[[#This Row],[H départ VTT 4 ]]-Tableau145[[#This Row],[H départ CO 2]]</f>
        <v>5.3356481481481532E-2</v>
      </c>
      <c r="X17" s="2">
        <f>RANK(Tableau145[[#This Row],[Temps CO 2]],Tableau145[Temps CO 2],1)</f>
        <v>24</v>
      </c>
      <c r="Y17" s="1">
        <v>0.58627314814814813</v>
      </c>
      <c r="Z17" s="1">
        <f>Tableau145[[#This Row],[H départ canoë]]-Tableau145[[#This Row],[H départ VTT 4 ]]</f>
        <v>1.7997685185185186E-2</v>
      </c>
      <c r="AA17" s="2">
        <f>RANK(Tableau145[[#This Row],[Temps VTT 4]],Tableau145[Temps VTT 4],1)</f>
        <v>25</v>
      </c>
      <c r="AB17" s="1">
        <v>0.60427083333333331</v>
      </c>
      <c r="AC17" s="1">
        <f>Tableau145[[#This Row],[H départ VTT 5]]-Tableau145[[#This Row],[H départ canoë]]</f>
        <v>1.0775462962962945E-2</v>
      </c>
      <c r="AD17" s="2">
        <f>RANK(Tableau145[[#This Row],[Temps canoë]],Tableau145[Temps canoë],1)</f>
        <v>7</v>
      </c>
      <c r="AE17" s="1">
        <v>0.61504629629629626</v>
      </c>
      <c r="AF17" s="1">
        <f>Tableau145[[#This Row],[H départ R&amp;B]]-Tableau145[[#This Row],[H départ VTT 5]]</f>
        <v>4.2708333333334458E-3</v>
      </c>
      <c r="AG17" s="2">
        <f>RANK(Tableau145[[#This Row],[Temps VTT 5]],Tableau145[Temps VTT 5],1)</f>
        <v>19</v>
      </c>
      <c r="AH17" s="1">
        <v>0.6193171296296297</v>
      </c>
      <c r="AI17" s="1">
        <f>Tableau145[[#This Row],[H arrivée]]-Tableau145[[#This Row],[H départ R&amp;B]]</f>
        <v>2.4791666666666545E-2</v>
      </c>
      <c r="AJ17" s="2">
        <f>RANK(Tableau145[[#This Row],[Temps R&amp;B]],Tableau145[Temps R&amp;B],1)</f>
        <v>18</v>
      </c>
      <c r="AK17">
        <v>0</v>
      </c>
      <c r="AL17" s="1">
        <v>0.64410879629629625</v>
      </c>
      <c r="AM17" s="1">
        <f>Tableau145[[#This Row],[H arrivée]]-Tableau145[[#This Row],[H départ]]+Tableau145[[#This Row],[Pén CO]]*AQ$2</f>
        <v>0.28994212962962923</v>
      </c>
      <c r="AN17">
        <f>RANK(Tableau145[[#This Row],[Temps tot]],Tableau145[Temps tot],1)</f>
        <v>15</v>
      </c>
    </row>
    <row r="18" spans="2:40" ht="15.75" thickBot="1" x14ac:dyDescent="0.3">
      <c r="B18" s="8">
        <v>111</v>
      </c>
      <c r="C18" s="7" t="s">
        <v>60</v>
      </c>
      <c r="D18" s="1">
        <v>0.35416666666666702</v>
      </c>
      <c r="E18" s="1">
        <f>Tableau145[[#This Row],[H départ trail 2 ]]-Tableau145[[#This Row],[H départ]]</f>
        <v>5.8333333333333015E-2</v>
      </c>
      <c r="F18" s="2">
        <f>RANK(Tableau145[[#This Row],[Temps trail 1 + VTT 1]],Tableau145[Temps trail 1 + VTT 1],1)</f>
        <v>23</v>
      </c>
      <c r="G18" s="1">
        <v>0.41250000000000003</v>
      </c>
      <c r="H18" s="1">
        <f>Tableau145[[#This Row],[H départ VTT 2]]-Tableau145[[#This Row],[H départ trail 2 ]]</f>
        <v>3.1550925925925899E-2</v>
      </c>
      <c r="I18" s="2">
        <f>RANK(Tableau145[[#This Row],[Temps trail 2 ]],Tableau145[[Temps trail 2 ]],1)</f>
        <v>17</v>
      </c>
      <c r="J18" s="1">
        <v>0.44405092592592593</v>
      </c>
      <c r="K18" s="1">
        <f>Tableau145[[#This Row],[H départ trail 3 ]]-Tableau145[[#This Row],[H départ VTT 2]]</f>
        <v>2.2615740740740686E-2</v>
      </c>
      <c r="L18" s="2">
        <f>RANK(Tableau145[[#This Row],[Temps VTT 2]],Tableau145[Temps VTT 2],1)</f>
        <v>16</v>
      </c>
      <c r="M18" s="1">
        <v>0.46666666666666662</v>
      </c>
      <c r="N18" s="1">
        <f>Tableau145[[#This Row],[H départ CO 1]]-Tableau145[[#This Row],[H départ trail 3 ]]</f>
        <v>2.5208333333333388E-2</v>
      </c>
      <c r="O18" s="2">
        <f>RANK(Tableau145[[#This Row],[Temps trail 3]],Tableau145[Temps trail 3],1)</f>
        <v>15</v>
      </c>
      <c r="P18" s="1">
        <v>0.49187500000000001</v>
      </c>
      <c r="Q18" s="1">
        <f>Tableau145[[#This Row],[H départ VTT 3]]-Tableau145[[#This Row],[H départ CO 1]]</f>
        <v>2.248842592592587E-2</v>
      </c>
      <c r="R18" s="2">
        <f>RANK(Tableau145[[#This Row],[Temps CO 1]],Tableau145[Temps CO 1],1)</f>
        <v>7</v>
      </c>
      <c r="S18" s="1">
        <v>0.51436342592592588</v>
      </c>
      <c r="T18" s="1">
        <f>Tableau145[[#This Row],[H départ CO 2]]-Tableau145[[#This Row],[H départ VTT 3]]</f>
        <v>1.6886574074074123E-2</v>
      </c>
      <c r="U18" s="2">
        <f>RANK(Tableau145[[#This Row],[Temps VTT 3]],Tableau145[Temps VTT 3],1)</f>
        <v>16</v>
      </c>
      <c r="V18" s="1">
        <v>0.53125</v>
      </c>
      <c r="W18" s="1">
        <f>Tableau145[[#This Row],[H départ VTT 4 ]]-Tableau145[[#This Row],[H départ CO 2]]</f>
        <v>5.1458333333333273E-2</v>
      </c>
      <c r="X18" s="2">
        <f>RANK(Tableau145[[#This Row],[Temps CO 2]],Tableau145[Temps CO 2],1)</f>
        <v>21</v>
      </c>
      <c r="Y18" s="1">
        <v>0.58270833333333327</v>
      </c>
      <c r="Z18" s="1">
        <f>Tableau145[[#This Row],[H départ canoë]]-Tableau145[[#This Row],[H départ VTT 4 ]]</f>
        <v>1.621527777777787E-2</v>
      </c>
      <c r="AA18" s="2">
        <f>RANK(Tableau145[[#This Row],[Temps VTT 4]],Tableau145[Temps VTT 4],1)</f>
        <v>19</v>
      </c>
      <c r="AB18" s="1">
        <v>0.59892361111111114</v>
      </c>
      <c r="AC18" s="1">
        <f>Tableau145[[#This Row],[H départ VTT 5]]-Tableau145[[#This Row],[H départ canoë]]</f>
        <v>1.1388888888888893E-2</v>
      </c>
      <c r="AD18" s="2">
        <f>RANK(Tableau145[[#This Row],[Temps canoë]],Tableau145[Temps canoë],1)</f>
        <v>12</v>
      </c>
      <c r="AE18" s="1">
        <v>0.61031250000000004</v>
      </c>
      <c r="AF18" s="1">
        <f>Tableau145[[#This Row],[H départ R&amp;B]]-Tableau145[[#This Row],[H départ VTT 5]]</f>
        <v>4.2361111111111072E-3</v>
      </c>
      <c r="AG18" s="2">
        <f>RANK(Tableau145[[#This Row],[Temps VTT 5]],Tableau145[Temps VTT 5],1)</f>
        <v>18</v>
      </c>
      <c r="AH18" s="1">
        <v>0.61454861111111114</v>
      </c>
      <c r="AI18" s="1">
        <f>Tableau145[[#This Row],[H arrivée]]-Tableau145[[#This Row],[H départ R&amp;B]]</f>
        <v>2.690972222222221E-2</v>
      </c>
      <c r="AJ18" s="2">
        <f>RANK(Tableau145[[#This Row],[Temps R&amp;B]],Tableau145[Temps R&amp;B],1)</f>
        <v>21</v>
      </c>
      <c r="AK18">
        <v>1</v>
      </c>
      <c r="AL18" s="1">
        <v>0.64145833333333335</v>
      </c>
      <c r="AM18" s="1">
        <f>Tableau145[[#This Row],[H arrivée]]-Tableau145[[#This Row],[H départ]]+Tableau145[[#This Row],[Pén CO]]*AQ$2</f>
        <v>0.29423611111111075</v>
      </c>
      <c r="AN18">
        <f>RANK(Tableau145[[#This Row],[Temps tot]],Tableau145[Temps tot],1)</f>
        <v>16</v>
      </c>
    </row>
    <row r="19" spans="2:40" ht="15.75" thickBot="1" x14ac:dyDescent="0.3">
      <c r="B19" s="6">
        <v>98</v>
      </c>
      <c r="C19" s="7" t="s">
        <v>48</v>
      </c>
      <c r="D19" s="1">
        <v>0.35416666666666702</v>
      </c>
      <c r="E19" s="1">
        <f>Tableau145[[#This Row],[H départ trail 2 ]]-Tableau145[[#This Row],[H départ]]</f>
        <v>5.4166666666666363E-2</v>
      </c>
      <c r="F19" s="2">
        <f>RANK(Tableau145[[#This Row],[Temps trail 1 + VTT 1]],Tableau145[Temps trail 1 + VTT 1],1)</f>
        <v>15</v>
      </c>
      <c r="G19" s="1">
        <v>0.40833333333333338</v>
      </c>
      <c r="H19" s="1">
        <f>Tableau145[[#This Row],[H départ VTT 2]]-Tableau145[[#This Row],[H départ trail 2 ]]</f>
        <v>3.3310185185185137E-2</v>
      </c>
      <c r="I19" s="2">
        <f>RANK(Tableau145[[#This Row],[Temps trail 2 ]],Tableau145[[Temps trail 2 ]],1)</f>
        <v>20</v>
      </c>
      <c r="J19" s="1">
        <v>0.44164351851851852</v>
      </c>
      <c r="K19" s="1">
        <f>Tableau145[[#This Row],[H départ trail 3 ]]-Tableau145[[#This Row],[H départ VTT 2]]</f>
        <v>2.2129629629629666E-2</v>
      </c>
      <c r="L19" s="2">
        <f>RANK(Tableau145[[#This Row],[Temps VTT 2]],Tableau145[Temps VTT 2],1)</f>
        <v>12</v>
      </c>
      <c r="M19" s="1">
        <v>0.46377314814814818</v>
      </c>
      <c r="N19" s="1">
        <f>Tableau145[[#This Row],[H départ CO 1]]-Tableau145[[#This Row],[H départ trail 3 ]]</f>
        <v>2.5057870370370328E-2</v>
      </c>
      <c r="O19" s="2">
        <f>RANK(Tableau145[[#This Row],[Temps trail 3]],Tableau145[Temps trail 3],1)</f>
        <v>13</v>
      </c>
      <c r="P19" s="1">
        <v>0.48883101851851851</v>
      </c>
      <c r="Q19" s="1">
        <f>Tableau145[[#This Row],[H départ VTT 3]]-Tableau145[[#This Row],[H départ CO 1]]</f>
        <v>3.877314814814814E-2</v>
      </c>
      <c r="R19" s="2">
        <f>RANK(Tableau145[[#This Row],[Temps CO 1]],Tableau145[Temps CO 1],1)</f>
        <v>26</v>
      </c>
      <c r="S19" s="1">
        <v>0.52760416666666665</v>
      </c>
      <c r="T19" s="1">
        <f>Tableau145[[#This Row],[H départ CO 2]]-Tableau145[[#This Row],[H départ VTT 3]]</f>
        <v>1.4305555555555571E-2</v>
      </c>
      <c r="U19" s="2">
        <f>RANK(Tableau145[[#This Row],[Temps VTT 3]],Tableau145[Temps VTT 3],1)</f>
        <v>7</v>
      </c>
      <c r="V19" s="1">
        <v>0.54190972222222222</v>
      </c>
      <c r="W19" s="1">
        <f>Tableau145[[#This Row],[H départ VTT 4 ]]-Tableau145[[#This Row],[H départ CO 2]]</f>
        <v>5.3136574074074017E-2</v>
      </c>
      <c r="X19" s="2">
        <f>RANK(Tableau145[[#This Row],[Temps CO 2]],Tableau145[Temps CO 2],1)</f>
        <v>23</v>
      </c>
      <c r="Y19" s="1">
        <v>0.59504629629629624</v>
      </c>
      <c r="Z19" s="1">
        <f>Tableau145[[#This Row],[H départ canoë]]-Tableau145[[#This Row],[H départ VTT 4 ]]</f>
        <v>1.4212962962963038E-2</v>
      </c>
      <c r="AA19" s="2">
        <f>RANK(Tableau145[[#This Row],[Temps VTT 4]],Tableau145[Temps VTT 4],1)</f>
        <v>13</v>
      </c>
      <c r="AB19" s="1">
        <v>0.60925925925925928</v>
      </c>
      <c r="AC19" s="1">
        <f>Tableau145[[#This Row],[H départ VTT 5]]-Tableau145[[#This Row],[H départ canoë]]</f>
        <v>1.3402777777777763E-2</v>
      </c>
      <c r="AD19" s="2">
        <f>RANK(Tableau145[[#This Row],[Temps canoë]],Tableau145[Temps canoë],1)</f>
        <v>25</v>
      </c>
      <c r="AE19" s="1">
        <v>0.62266203703703704</v>
      </c>
      <c r="AF19" s="1">
        <f>Tableau145[[#This Row],[H départ R&amp;B]]-Tableau145[[#This Row],[H départ VTT 5]]</f>
        <v>3.9930555555555136E-3</v>
      </c>
      <c r="AG19" s="2">
        <f>RANK(Tableau145[[#This Row],[Temps VTT 5]],Tableau145[Temps VTT 5],1)</f>
        <v>16</v>
      </c>
      <c r="AH19" s="1">
        <v>0.62665509259259256</v>
      </c>
      <c r="AI19" s="1">
        <f>Tableau145[[#This Row],[H arrivée]]-Tableau145[[#This Row],[H départ R&amp;B]]</f>
        <v>2.3206018518518556E-2</v>
      </c>
      <c r="AJ19" s="2">
        <f>RANK(Tableau145[[#This Row],[Temps R&amp;B]],Tableau145[Temps R&amp;B],1)</f>
        <v>15</v>
      </c>
      <c r="AK19">
        <v>0</v>
      </c>
      <c r="AL19" s="1">
        <v>0.64986111111111111</v>
      </c>
      <c r="AM19" s="1">
        <f>Tableau145[[#This Row],[H arrivée]]-Tableau145[[#This Row],[H départ]]+Tableau145[[#This Row],[Pén CO]]*AQ$2</f>
        <v>0.29569444444444409</v>
      </c>
      <c r="AN19">
        <f>RANK(Tableau145[[#This Row],[Temps tot]],Tableau145[Temps tot],1)</f>
        <v>17</v>
      </c>
    </row>
    <row r="20" spans="2:40" ht="15.75" thickBot="1" x14ac:dyDescent="0.3">
      <c r="B20" s="8">
        <v>105</v>
      </c>
      <c r="C20" s="7" t="s">
        <v>54</v>
      </c>
      <c r="D20" s="1">
        <v>0.35416666666666702</v>
      </c>
      <c r="E20" s="1">
        <f>Tableau145[[#This Row],[H départ trail 2 ]]-Tableau145[[#This Row],[H départ]]</f>
        <v>4.8611111111110716E-2</v>
      </c>
      <c r="F20" s="2">
        <f>RANK(Tableau145[[#This Row],[Temps trail 1 + VTT 1]],Tableau145[Temps trail 1 + VTT 1],1)</f>
        <v>5</v>
      </c>
      <c r="G20" s="1">
        <v>0.40277777777777773</v>
      </c>
      <c r="H20" s="1">
        <f>Tableau145[[#This Row],[H départ VTT 2]]-Tableau145[[#This Row],[H départ trail 2 ]]</f>
        <v>2.7812500000000018E-2</v>
      </c>
      <c r="I20" s="2">
        <f>RANK(Tableau145[[#This Row],[Temps trail 2 ]],Tableau145[[Temps trail 2 ]],1)</f>
        <v>4</v>
      </c>
      <c r="J20" s="1">
        <v>0.43059027777777775</v>
      </c>
      <c r="K20" s="1">
        <f>Tableau145[[#This Row],[H départ trail 3 ]]-Tableau145[[#This Row],[H départ VTT 2]]</f>
        <v>2.3460648148148189E-2</v>
      </c>
      <c r="L20" s="2">
        <f>RANK(Tableau145[[#This Row],[Temps VTT 2]],Tableau145[Temps VTT 2],1)</f>
        <v>18</v>
      </c>
      <c r="M20" s="1">
        <v>0.45405092592592594</v>
      </c>
      <c r="N20" s="1">
        <f>Tableau145[[#This Row],[H départ CO 1]]-Tableau145[[#This Row],[H départ trail 3 ]]</f>
        <v>2.4803240740740695E-2</v>
      </c>
      <c r="O20" s="2">
        <f>RANK(Tableau145[[#This Row],[Temps trail 3]],Tableau145[Temps trail 3],1)</f>
        <v>12</v>
      </c>
      <c r="P20" s="1">
        <v>0.47885416666666664</v>
      </c>
      <c r="Q20" s="1">
        <f>Tableau145[[#This Row],[H départ VTT 3]]-Tableau145[[#This Row],[H départ CO 1]]</f>
        <v>2.6064814814814874E-2</v>
      </c>
      <c r="R20" s="2">
        <f>RANK(Tableau145[[#This Row],[Temps CO 1]],Tableau145[Temps CO 1],1)</f>
        <v>15</v>
      </c>
      <c r="S20" s="1">
        <v>0.50491898148148151</v>
      </c>
      <c r="T20" s="1">
        <f>Tableau145[[#This Row],[H départ CO 2]]-Tableau145[[#This Row],[H départ VTT 3]]</f>
        <v>1.7442129629629655E-2</v>
      </c>
      <c r="U20" s="2">
        <f>RANK(Tableau145[[#This Row],[Temps VTT 3]],Tableau145[Temps VTT 3],1)</f>
        <v>22</v>
      </c>
      <c r="V20" s="1">
        <v>0.52236111111111116</v>
      </c>
      <c r="W20" s="1">
        <f>Tableau145[[#This Row],[H départ VTT 4 ]]-Tableau145[[#This Row],[H départ CO 2]]</f>
        <v>5.8611111111111058E-2</v>
      </c>
      <c r="X20" s="2">
        <f>RANK(Tableau145[[#This Row],[Temps CO 2]],Tableau145[Temps CO 2],1)</f>
        <v>26</v>
      </c>
      <c r="Y20" s="1">
        <v>0.58097222222222222</v>
      </c>
      <c r="Z20" s="1">
        <f>Tableau145[[#This Row],[H départ canoë]]-Tableau145[[#This Row],[H départ VTT 4 ]]</f>
        <v>1.7881944444444464E-2</v>
      </c>
      <c r="AA20" s="2">
        <f>RANK(Tableau145[[#This Row],[Temps VTT 4]],Tableau145[Temps VTT 4],1)</f>
        <v>24</v>
      </c>
      <c r="AB20" s="1">
        <v>0.59885416666666669</v>
      </c>
      <c r="AC20" s="1">
        <f>Tableau145[[#This Row],[H départ VTT 5]]-Tableau145[[#This Row],[H départ canoë]]</f>
        <v>1.3229166666666625E-2</v>
      </c>
      <c r="AD20" s="2">
        <f>RANK(Tableau145[[#This Row],[Temps canoë]],Tableau145[Temps canoë],1)</f>
        <v>24</v>
      </c>
      <c r="AE20" s="1">
        <v>0.61208333333333331</v>
      </c>
      <c r="AF20" s="1">
        <f>Tableau145[[#This Row],[H départ R&amp;B]]-Tableau145[[#This Row],[H départ VTT 5]]</f>
        <v>4.6064814814815724E-3</v>
      </c>
      <c r="AG20" s="2">
        <f>RANK(Tableau145[[#This Row],[Temps VTT 5]],Tableau145[Temps VTT 5],1)</f>
        <v>21</v>
      </c>
      <c r="AH20" s="1">
        <v>0.61668981481481489</v>
      </c>
      <c r="AI20" s="1">
        <f>Tableau145[[#This Row],[H arrivée]]-Tableau145[[#This Row],[H départ R&amp;B]]</f>
        <v>2.1793981481481373E-2</v>
      </c>
      <c r="AJ20" s="2">
        <f>RANK(Tableau145[[#This Row],[Temps R&amp;B]],Tableau145[Temps R&amp;B],1)</f>
        <v>9</v>
      </c>
      <c r="AK20">
        <v>2</v>
      </c>
      <c r="AL20" s="1">
        <v>0.63848379629629626</v>
      </c>
      <c r="AM20" s="1">
        <f>Tableau145[[#This Row],[H arrivée]]-Tableau145[[#This Row],[H départ]]+Tableau145[[#This Row],[Pén CO]]*AQ$2</f>
        <v>0.29820601851851813</v>
      </c>
      <c r="AN20">
        <f>RANK(Tableau145[[#This Row],[Temps tot]],Tableau145[Temps tot],1)</f>
        <v>18</v>
      </c>
    </row>
    <row r="21" spans="2:40" ht="15.75" thickBot="1" x14ac:dyDescent="0.3">
      <c r="B21" s="8">
        <v>101</v>
      </c>
      <c r="C21" s="7" t="s">
        <v>50</v>
      </c>
      <c r="D21" s="1">
        <v>0.35416666666666702</v>
      </c>
      <c r="E21" s="1">
        <f>Tableau145[[#This Row],[H départ trail 2 ]]-Tableau145[[#This Row],[H départ]]</f>
        <v>5.6944444444444131E-2</v>
      </c>
      <c r="F21" s="2">
        <f>RANK(Tableau145[[#This Row],[Temps trail 1 + VTT 1]],Tableau145[Temps trail 1 + VTT 1],1)</f>
        <v>20</v>
      </c>
      <c r="G21" s="1">
        <v>0.41111111111111115</v>
      </c>
      <c r="H21" s="1">
        <f>Tableau145[[#This Row],[H départ VTT 2]]-Tableau145[[#This Row],[H départ trail 2 ]]</f>
        <v>3.3842592592592535E-2</v>
      </c>
      <c r="I21" s="2">
        <f>RANK(Tableau145[[#This Row],[Temps trail 2 ]],Tableau145[[Temps trail 2 ]],1)</f>
        <v>21</v>
      </c>
      <c r="J21" s="1">
        <v>0.44495370370370368</v>
      </c>
      <c r="K21" s="1">
        <f>Tableau145[[#This Row],[H départ trail 3 ]]-Tableau145[[#This Row],[H départ VTT 2]]</f>
        <v>2.4351851851851902E-2</v>
      </c>
      <c r="L21" s="2">
        <f>RANK(Tableau145[[#This Row],[Temps VTT 2]],Tableau145[Temps VTT 2],1)</f>
        <v>20</v>
      </c>
      <c r="M21" s="1">
        <v>0.46930555555555559</v>
      </c>
      <c r="N21" s="1">
        <f>Tableau145[[#This Row],[H départ CO 1]]-Tableau145[[#This Row],[H départ trail 3 ]]</f>
        <v>2.7222222222222148E-2</v>
      </c>
      <c r="O21" s="2">
        <f>RANK(Tableau145[[#This Row],[Temps trail 3]],Tableau145[Temps trail 3],1)</f>
        <v>21</v>
      </c>
      <c r="P21" s="1">
        <v>0.49652777777777773</v>
      </c>
      <c r="Q21" s="1">
        <f>Tableau145[[#This Row],[H départ VTT 3]]-Tableau145[[#This Row],[H départ CO 1]]</f>
        <v>2.4768518518518523E-2</v>
      </c>
      <c r="R21" s="2">
        <f>RANK(Tableau145[[#This Row],[Temps CO 1]],Tableau145[Temps CO 1],1)</f>
        <v>11</v>
      </c>
      <c r="S21" s="1">
        <v>0.52129629629629626</v>
      </c>
      <c r="T21" s="1">
        <f>Tableau145[[#This Row],[H départ CO 2]]-Tableau145[[#This Row],[H départ VTT 3]]</f>
        <v>1.736111111111116E-2</v>
      </c>
      <c r="U21" s="2">
        <f>RANK(Tableau145[[#This Row],[Temps VTT 3]],Tableau145[Temps VTT 3],1)</f>
        <v>21</v>
      </c>
      <c r="V21" s="1">
        <v>0.53865740740740742</v>
      </c>
      <c r="W21" s="1">
        <f>Tableau145[[#This Row],[H départ VTT 4 ]]-Tableau145[[#This Row],[H départ CO 2]]</f>
        <v>4.2372685185185111E-2</v>
      </c>
      <c r="X21" s="2">
        <f>RANK(Tableau145[[#This Row],[Temps CO 2]],Tableau145[Temps CO 2],1)</f>
        <v>14</v>
      </c>
      <c r="Y21" s="1">
        <v>0.58103009259259253</v>
      </c>
      <c r="Z21" s="1">
        <f>Tableau145[[#This Row],[H départ canoë]]-Tableau145[[#This Row],[H départ VTT 4 ]]</f>
        <v>1.8275462962963007E-2</v>
      </c>
      <c r="AA21" s="2">
        <f>RANK(Tableau145[[#This Row],[Temps VTT 4]],Tableau145[Temps VTT 4],1)</f>
        <v>27</v>
      </c>
      <c r="AB21" s="1">
        <v>0.59930555555555554</v>
      </c>
      <c r="AC21" s="1">
        <f>Tableau145[[#This Row],[H départ VTT 5]]-Tableau145[[#This Row],[H départ canoë]]</f>
        <v>1.1157407407407449E-2</v>
      </c>
      <c r="AD21" s="2">
        <f>RANK(Tableau145[[#This Row],[Temps canoë]],Tableau145[Temps canoë],1)</f>
        <v>9</v>
      </c>
      <c r="AE21" s="1">
        <v>0.61046296296296299</v>
      </c>
      <c r="AF21" s="1">
        <f>Tableau145[[#This Row],[H départ R&amp;B]]-Tableau145[[#This Row],[H départ VTT 5]]</f>
        <v>3.9699074074074359E-3</v>
      </c>
      <c r="AG21" s="2">
        <f>RANK(Tableau145[[#This Row],[Temps VTT 5]],Tableau145[Temps VTT 5],1)</f>
        <v>15</v>
      </c>
      <c r="AH21" s="1">
        <v>0.61443287037037042</v>
      </c>
      <c r="AI21" s="1">
        <f>Tableau145[[#This Row],[H arrivée]]-Tableau145[[#This Row],[H départ R&amp;B]]</f>
        <v>2.5775462962962958E-2</v>
      </c>
      <c r="AJ21" s="2">
        <f>RANK(Tableau145[[#This Row],[Temps R&amp;B]],Tableau145[Temps R&amp;B],1)</f>
        <v>20</v>
      </c>
      <c r="AK21">
        <v>2</v>
      </c>
      <c r="AL21" s="1">
        <v>0.64020833333333338</v>
      </c>
      <c r="AM21" s="1">
        <f>Tableau145[[#This Row],[H arrivée]]-Tableau145[[#This Row],[H départ]]+Tableau145[[#This Row],[Pén CO]]*AQ$2</f>
        <v>0.29993055555555526</v>
      </c>
      <c r="AN21">
        <f>RANK(Tableau145[[#This Row],[Temps tot]],Tableau145[Temps tot],1)</f>
        <v>19</v>
      </c>
    </row>
    <row r="22" spans="2:40" ht="15.75" thickBot="1" x14ac:dyDescent="0.3">
      <c r="B22" s="13">
        <v>97</v>
      </c>
      <c r="C22" s="12" t="s">
        <v>47</v>
      </c>
      <c r="D22" s="1">
        <v>0.35416666666666702</v>
      </c>
      <c r="E22" s="1">
        <f>Tableau145[[#This Row],[H départ trail 2 ]]-Tableau145[[#This Row],[H départ]]</f>
        <v>5.4166666666666363E-2</v>
      </c>
      <c r="F22" s="2">
        <f>RANK(Tableau145[[#This Row],[Temps trail 1 + VTT 1]],Tableau145[Temps trail 1 + VTT 1],1)</f>
        <v>15</v>
      </c>
      <c r="G22" s="1">
        <v>0.40833333333333338</v>
      </c>
      <c r="H22" s="1">
        <f>Tableau145[[#This Row],[H départ VTT 2]]-Tableau145[[#This Row],[H départ trail 2 ]]</f>
        <v>3.4131944444444395E-2</v>
      </c>
      <c r="I22" s="2">
        <f>RANK(Tableau145[[#This Row],[Temps trail 2 ]],Tableau145[[Temps trail 2 ]],1)</f>
        <v>23</v>
      </c>
      <c r="J22" s="1">
        <v>0.44246527777777778</v>
      </c>
      <c r="K22" s="1">
        <f>Tableau145[[#This Row],[H départ trail 3 ]]-Tableau145[[#This Row],[H départ VTT 2]]</f>
        <v>1.9803240740740746E-2</v>
      </c>
      <c r="L22" s="2">
        <f>RANK(Tableau145[[#This Row],[Temps VTT 2]],Tableau145[Temps VTT 2],1)</f>
        <v>6</v>
      </c>
      <c r="M22" s="1">
        <v>0.46226851851851852</v>
      </c>
      <c r="N22" s="1">
        <f>Tableau145[[#This Row],[H départ CO 1]]-Tableau145[[#This Row],[H départ trail 3 ]]</f>
        <v>2.6736111111111072E-2</v>
      </c>
      <c r="O22" s="2">
        <f>RANK(Tableau145[[#This Row],[Temps trail 3]],Tableau145[Temps trail 3],1)</f>
        <v>18</v>
      </c>
      <c r="P22" s="1">
        <v>0.48900462962962959</v>
      </c>
      <c r="Q22" s="1">
        <f>Tableau145[[#This Row],[H départ VTT 3]]-Tableau145[[#This Row],[H départ CO 1]]</f>
        <v>3.3449074074074103E-2</v>
      </c>
      <c r="R22" s="2">
        <f>RANK(Tableau145[[#This Row],[Temps CO 1]],Tableau145[Temps CO 1],1)</f>
        <v>23</v>
      </c>
      <c r="S22" s="1">
        <v>0.5224537037037037</v>
      </c>
      <c r="T22" s="1">
        <f>Tableau145[[#This Row],[H départ CO 2]]-Tableau145[[#This Row],[H départ VTT 3]]</f>
        <v>1.4351851851851838E-2</v>
      </c>
      <c r="U22" s="2">
        <f>RANK(Tableau145[[#This Row],[Temps VTT 3]],Tableau145[Temps VTT 3],1)</f>
        <v>8</v>
      </c>
      <c r="V22" s="1">
        <v>0.53680555555555554</v>
      </c>
      <c r="W22" s="1">
        <f>Tableau145[[#This Row],[H départ VTT 4 ]]-Tableau145[[#This Row],[H départ CO 2]]</f>
        <v>5.9386574074074105E-2</v>
      </c>
      <c r="X22" s="2">
        <f>RANK(Tableau145[[#This Row],[Temps CO 2]],Tableau145[Temps CO 2],1)</f>
        <v>28</v>
      </c>
      <c r="Y22" s="1">
        <v>0.59619212962962964</v>
      </c>
      <c r="Z22" s="1">
        <f>Tableau145[[#This Row],[H départ canoë]]-Tableau145[[#This Row],[H départ VTT 4 ]]</f>
        <v>1.3344907407407458E-2</v>
      </c>
      <c r="AA22" s="2">
        <f>RANK(Tableau145[[#This Row],[Temps VTT 4]],Tableau145[Temps VTT 4],1)</f>
        <v>9</v>
      </c>
      <c r="AB22" s="1">
        <v>0.6095370370370371</v>
      </c>
      <c r="AC22" s="1">
        <f>Tableau145[[#This Row],[H départ VTT 5]]-Tableau145[[#This Row],[H départ canoë]]</f>
        <v>1.3067129629629637E-2</v>
      </c>
      <c r="AD22" s="2">
        <f>RANK(Tableau145[[#This Row],[Temps canoë]],Tableau145[Temps canoë],1)</f>
        <v>22</v>
      </c>
      <c r="AE22" s="1">
        <v>0.62260416666666674</v>
      </c>
      <c r="AF22" s="1">
        <f>Tableau145[[#This Row],[H départ R&amp;B]]-Tableau145[[#This Row],[H départ VTT 5]]</f>
        <v>3.9120370370369084E-3</v>
      </c>
      <c r="AG22" s="2">
        <f>RANK(Tableau145[[#This Row],[Temps VTT 5]],Tableau145[Temps VTT 5],1)</f>
        <v>13</v>
      </c>
      <c r="AH22" s="1">
        <v>0.62651620370370364</v>
      </c>
      <c r="AI22" s="1">
        <f>Tableau145[[#This Row],[H arrivée]]-Tableau145[[#This Row],[H départ R&amp;B]]</f>
        <v>2.9537037037037139E-2</v>
      </c>
      <c r="AJ22" s="2">
        <f>RANK(Tableau145[[#This Row],[Temps R&amp;B]],Tableau145[Temps R&amp;B],1)</f>
        <v>24</v>
      </c>
      <c r="AK22">
        <v>0</v>
      </c>
      <c r="AL22" s="1">
        <v>0.65605324074074078</v>
      </c>
      <c r="AM22" s="1">
        <f>Tableau145[[#This Row],[H arrivée]]-Tableau145[[#This Row],[H départ]]+Tableau145[[#This Row],[Pén CO]]*AQ$2</f>
        <v>0.30188657407407377</v>
      </c>
      <c r="AN22">
        <f>RANK(Tableau145[[#This Row],[Temps tot]],Tableau145[Temps tot],1)</f>
        <v>20</v>
      </c>
    </row>
    <row r="23" spans="2:40" ht="15.75" thickBot="1" x14ac:dyDescent="0.3">
      <c r="B23" s="8">
        <v>103</v>
      </c>
      <c r="C23" s="7" t="s">
        <v>52</v>
      </c>
      <c r="D23" s="1">
        <v>0.35416666666666702</v>
      </c>
      <c r="E23" s="1">
        <f>Tableau145[[#This Row],[H départ trail 2 ]]-Tableau145[[#This Row],[H départ]]</f>
        <v>6.1111111111110783E-2</v>
      </c>
      <c r="F23" s="2">
        <f>RANK(Tableau145[[#This Row],[Temps trail 1 + VTT 1]],Tableau145[Temps trail 1 + VTT 1],1)</f>
        <v>26</v>
      </c>
      <c r="G23" s="1">
        <v>0.4152777777777778</v>
      </c>
      <c r="H23" s="1">
        <f>Tableau145[[#This Row],[H départ VTT 2]]-Tableau145[[#This Row],[H départ trail 2 ]]</f>
        <v>3.1388888888888911E-2</v>
      </c>
      <c r="I23" s="2">
        <f>RANK(Tableau145[[#This Row],[Temps trail 2 ]],Tableau145[[Temps trail 2 ]],1)</f>
        <v>16</v>
      </c>
      <c r="J23" s="1">
        <v>0.44666666666666671</v>
      </c>
      <c r="K23" s="1">
        <f>Tableau145[[#This Row],[H départ trail 3 ]]-Tableau145[[#This Row],[H départ VTT 2]]</f>
        <v>2.4629629629629612E-2</v>
      </c>
      <c r="L23" s="2">
        <f>RANK(Tableau145[[#This Row],[Temps VTT 2]],Tableau145[Temps VTT 2],1)</f>
        <v>21</v>
      </c>
      <c r="M23" s="1">
        <v>0.47129629629629632</v>
      </c>
      <c r="N23" s="1">
        <f>Tableau145[[#This Row],[H départ CO 1]]-Tableau145[[#This Row],[H départ trail 3 ]]</f>
        <v>2.7083333333333293E-2</v>
      </c>
      <c r="O23" s="2">
        <f>RANK(Tableau145[[#This Row],[Temps trail 3]],Tableau145[Temps trail 3],1)</f>
        <v>19</v>
      </c>
      <c r="P23" s="1">
        <v>0.49837962962962962</v>
      </c>
      <c r="Q23" s="1">
        <f>Tableau145[[#This Row],[H départ VTT 3]]-Tableau145[[#This Row],[H départ CO 1]]</f>
        <v>2.4467592592592624E-2</v>
      </c>
      <c r="R23" s="2">
        <f>RANK(Tableau145[[#This Row],[Temps CO 1]],Tableau145[Temps CO 1],1)</f>
        <v>10</v>
      </c>
      <c r="S23" s="1">
        <v>0.52284722222222224</v>
      </c>
      <c r="T23" s="1">
        <f>Tableau145[[#This Row],[H départ CO 2]]-Tableau145[[#This Row],[H départ VTT 3]]</f>
        <v>2.0671296296296271E-2</v>
      </c>
      <c r="U23" s="2">
        <f>RANK(Tableau145[[#This Row],[Temps VTT 3]],Tableau145[Temps VTT 3],1)</f>
        <v>27</v>
      </c>
      <c r="V23" s="1">
        <v>0.54351851851851851</v>
      </c>
      <c r="W23" s="1">
        <f>Tableau145[[#This Row],[H départ VTT 4 ]]-Tableau145[[#This Row],[H départ CO 2]]</f>
        <v>4.3043981481481475E-2</v>
      </c>
      <c r="X23" s="2">
        <f>RANK(Tableau145[[#This Row],[Temps CO 2]],Tableau145[Temps CO 2],1)</f>
        <v>15</v>
      </c>
      <c r="Y23" s="1">
        <v>0.58656249999999999</v>
      </c>
      <c r="Z23" s="1">
        <f>Tableau145[[#This Row],[H départ canoë]]-Tableau145[[#This Row],[H départ VTT 4 ]]</f>
        <v>1.7824074074074048E-2</v>
      </c>
      <c r="AA23" s="2">
        <f>RANK(Tableau145[[#This Row],[Temps VTT 4]],Tableau145[Temps VTT 4],1)</f>
        <v>23</v>
      </c>
      <c r="AB23" s="1">
        <v>0.60438657407407403</v>
      </c>
      <c r="AC23" s="1">
        <f>Tableau145[[#This Row],[H départ VTT 5]]-Tableau145[[#This Row],[H départ canoë]]</f>
        <v>1.274305555555566E-2</v>
      </c>
      <c r="AD23" s="2">
        <f>RANK(Tableau145[[#This Row],[Temps canoë]],Tableau145[Temps canoë],1)</f>
        <v>20</v>
      </c>
      <c r="AE23" s="1">
        <v>0.61712962962962969</v>
      </c>
      <c r="AF23" s="1">
        <f>Tableau145[[#This Row],[H départ R&amp;B]]-Tableau145[[#This Row],[H départ VTT 5]]</f>
        <v>5.5208333333331971E-3</v>
      </c>
      <c r="AG23" s="2">
        <f>RANK(Tableau145[[#This Row],[Temps VTT 5]],Tableau145[Temps VTT 5],1)</f>
        <v>22</v>
      </c>
      <c r="AH23" s="1">
        <v>0.62265046296296289</v>
      </c>
      <c r="AI23" s="1">
        <f>Tableau145[[#This Row],[H arrivée]]-Tableau145[[#This Row],[H départ R&amp;B]]</f>
        <v>2.7199074074074181E-2</v>
      </c>
      <c r="AJ23" s="2">
        <f>RANK(Tableau145[[#This Row],[Temps R&amp;B]],Tableau145[Temps R&amp;B],1)</f>
        <v>22</v>
      </c>
      <c r="AK23">
        <v>1</v>
      </c>
      <c r="AL23" s="1">
        <v>0.64984953703703707</v>
      </c>
      <c r="AM23" s="1">
        <f>Tableau145[[#This Row],[H arrivée]]-Tableau145[[#This Row],[H départ]]+Tableau145[[#This Row],[Pén CO]]*AQ$2</f>
        <v>0.30262731481481447</v>
      </c>
      <c r="AN23">
        <f>RANK(Tableau145[[#This Row],[Temps tot]],Tableau145[Temps tot],1)</f>
        <v>21</v>
      </c>
    </row>
    <row r="24" spans="2:40" ht="15.75" thickBot="1" x14ac:dyDescent="0.3">
      <c r="B24" s="6">
        <v>92</v>
      </c>
      <c r="C24" s="7" t="s">
        <v>43</v>
      </c>
      <c r="D24" s="1">
        <v>0.35416666666666702</v>
      </c>
      <c r="E24" s="1">
        <f>Tableau145[[#This Row],[H départ trail 2 ]]-Tableau145[[#This Row],[H départ]]</f>
        <v>5.6944444444444131E-2</v>
      </c>
      <c r="F24" s="2">
        <f>RANK(Tableau145[[#This Row],[Temps trail 1 + VTT 1]],Tableau145[Temps trail 1 + VTT 1],1)</f>
        <v>20</v>
      </c>
      <c r="G24" s="1">
        <v>0.41111111111111115</v>
      </c>
      <c r="H24" s="1">
        <f>Tableau145[[#This Row],[H départ VTT 2]]-Tableau145[[#This Row],[H départ trail 2 ]]</f>
        <v>2.8078703703703634E-2</v>
      </c>
      <c r="I24" s="2">
        <f>RANK(Tableau145[[#This Row],[Temps trail 2 ]],Tableau145[[Temps trail 2 ]],1)</f>
        <v>5</v>
      </c>
      <c r="J24" s="1">
        <v>0.43918981481481478</v>
      </c>
      <c r="K24" s="1">
        <f>Tableau145[[#This Row],[H départ trail 3 ]]-Tableau145[[#This Row],[H départ VTT 2]]</f>
        <v>2.6319444444444506E-2</v>
      </c>
      <c r="L24" s="2">
        <f>RANK(Tableau145[[#This Row],[Temps VTT 2]],Tableau145[Temps VTT 2],1)</f>
        <v>24</v>
      </c>
      <c r="M24" s="1">
        <v>0.46550925925925929</v>
      </c>
      <c r="N24" s="1">
        <f>Tableau145[[#This Row],[H départ CO 1]]-Tableau145[[#This Row],[H départ trail 3 ]]</f>
        <v>2.4282407407407391E-2</v>
      </c>
      <c r="O24" s="2">
        <f>RANK(Tableau145[[#This Row],[Temps trail 3]],Tableau145[Temps trail 3],1)</f>
        <v>9</v>
      </c>
      <c r="P24" s="1">
        <v>0.48979166666666668</v>
      </c>
      <c r="Q24" s="1">
        <f>Tableau145[[#This Row],[H départ VTT 3]]-Tableau145[[#This Row],[H départ CO 1]]</f>
        <v>4.0416666666666601E-2</v>
      </c>
      <c r="R24" s="2">
        <f>RANK(Tableau145[[#This Row],[Temps CO 1]],Tableau145[Temps CO 1],1)</f>
        <v>28</v>
      </c>
      <c r="S24" s="1">
        <v>0.53020833333333328</v>
      </c>
      <c r="T24" s="1">
        <f>Tableau145[[#This Row],[H départ CO 2]]-Tableau145[[#This Row],[H départ VTT 3]]</f>
        <v>1.635416666666667E-2</v>
      </c>
      <c r="U24" s="2">
        <f>RANK(Tableau145[[#This Row],[Temps VTT 3]],Tableau145[Temps VTT 3],1)</f>
        <v>14</v>
      </c>
      <c r="V24" s="1">
        <v>0.54656249999999995</v>
      </c>
      <c r="W24" s="1">
        <f>Tableau145[[#This Row],[H départ VTT 4 ]]-Tableau145[[#This Row],[H départ CO 2]]</f>
        <v>4.8726851851851882E-2</v>
      </c>
      <c r="X24" s="2">
        <f>RANK(Tableau145[[#This Row],[Temps CO 2]],Tableau145[Temps CO 2],1)</f>
        <v>20</v>
      </c>
      <c r="Y24" s="1">
        <v>0.59528935185185183</v>
      </c>
      <c r="Z24" s="1">
        <f>Tableau145[[#This Row],[H départ canoë]]-Tableau145[[#This Row],[H départ VTT 4 ]]</f>
        <v>1.3668981481481546E-2</v>
      </c>
      <c r="AA24" s="2">
        <f>RANK(Tableau145[[#This Row],[Temps VTT 4]],Tableau145[Temps VTT 4],1)</f>
        <v>12</v>
      </c>
      <c r="AB24" s="1">
        <v>0.60895833333333338</v>
      </c>
      <c r="AC24" s="1">
        <f>Tableau145[[#This Row],[H départ VTT 5]]-Tableau145[[#This Row],[H départ canoë]]</f>
        <v>1.3090277777777715E-2</v>
      </c>
      <c r="AD24" s="2">
        <f>RANK(Tableau145[[#This Row],[Temps canoë]],Tableau145[Temps canoë],1)</f>
        <v>23</v>
      </c>
      <c r="AE24" s="1">
        <v>0.62204861111111109</v>
      </c>
      <c r="AF24" s="1">
        <f>Tableau145[[#This Row],[H départ R&amp;B]]-Tableau145[[#This Row],[H départ VTT 5]]</f>
        <v>3.657407407407387E-3</v>
      </c>
      <c r="AG24" s="2">
        <f>RANK(Tableau145[[#This Row],[Temps VTT 5]],Tableau145[Temps VTT 5],1)</f>
        <v>11</v>
      </c>
      <c r="AH24" s="1">
        <v>0.62570601851851848</v>
      </c>
      <c r="AI24" s="1">
        <f>Tableau145[[#This Row],[H arrivée]]-Tableau145[[#This Row],[H départ R&amp;B]]</f>
        <v>2.2951388888888924E-2</v>
      </c>
      <c r="AJ24" s="2">
        <f>RANK(Tableau145[[#This Row],[Temps R&amp;B]],Tableau145[Temps R&amp;B],1)</f>
        <v>12</v>
      </c>
      <c r="AK24">
        <v>2</v>
      </c>
      <c r="AL24" s="1">
        <v>0.6486574074074074</v>
      </c>
      <c r="AM24" s="1">
        <f>Tableau145[[#This Row],[H arrivée]]-Tableau145[[#This Row],[H départ]]+Tableau145[[#This Row],[Pén CO]]*AQ$2</f>
        <v>0.30837962962962928</v>
      </c>
      <c r="AN24">
        <f>RANK(Tableau145[[#This Row],[Temps tot]],Tableau145[Temps tot],1)</f>
        <v>22</v>
      </c>
    </row>
    <row r="25" spans="2:40" ht="15.75" thickBot="1" x14ac:dyDescent="0.3">
      <c r="B25" s="6">
        <v>86</v>
      </c>
      <c r="C25" s="7" t="s">
        <v>38</v>
      </c>
      <c r="D25" s="1">
        <v>0.35416666666666669</v>
      </c>
      <c r="E25" s="1">
        <f>Tableau145[[#This Row],[H départ trail 2 ]]-Tableau145[[#This Row],[H départ]]</f>
        <v>5.6249999999999967E-2</v>
      </c>
      <c r="F25" s="2">
        <f>RANK(Tableau145[[#This Row],[Temps trail 1 + VTT 1]],Tableau145[Temps trail 1 + VTT 1],1)</f>
        <v>19</v>
      </c>
      <c r="G25" s="1">
        <v>0.41041666666666665</v>
      </c>
      <c r="H25" s="1">
        <f>Tableau145[[#This Row],[H départ VTT 2]]-Tableau145[[#This Row],[H départ trail 2 ]]</f>
        <v>3.5474537037037068E-2</v>
      </c>
      <c r="I25" s="2">
        <f>RANK(Tableau145[[#This Row],[Temps trail 2 ]],Tableau145[[Temps trail 2 ]],1)</f>
        <v>25</v>
      </c>
      <c r="J25" s="1">
        <v>0.44589120370370372</v>
      </c>
      <c r="K25" s="1">
        <f>Tableau145[[#This Row],[H départ trail 3 ]]-Tableau145[[#This Row],[H départ VTT 2]]</f>
        <v>2.6678240740740711E-2</v>
      </c>
      <c r="L25" s="2">
        <f>RANK(Tableau145[[#This Row],[Temps VTT 2]],Tableau145[Temps VTT 2],1)</f>
        <v>25</v>
      </c>
      <c r="M25" s="1">
        <v>0.47256944444444443</v>
      </c>
      <c r="N25" s="1">
        <f>Tableau145[[#This Row],[H départ CO 1]]-Tableau145[[#This Row],[H départ trail 3 ]]</f>
        <v>2.8125000000000011E-2</v>
      </c>
      <c r="O25" s="2">
        <f>RANK(Tableau145[[#This Row],[Temps trail 3]],Tableau145[Temps trail 3],1)</f>
        <v>22</v>
      </c>
      <c r="P25" s="1">
        <v>0.50069444444444444</v>
      </c>
      <c r="Q25" s="1">
        <f>Tableau145[[#This Row],[H départ VTT 3]]-Tableau145[[#This Row],[H départ CO 1]]</f>
        <v>1.9247685185185159E-2</v>
      </c>
      <c r="R25" s="2">
        <f>RANK(Tableau145[[#This Row],[Temps CO 1]],Tableau145[Temps CO 1],1)</f>
        <v>3</v>
      </c>
      <c r="S25" s="1">
        <v>0.5199421296296296</v>
      </c>
      <c r="T25" s="1">
        <f>Tableau145[[#This Row],[H départ CO 2]]-Tableau145[[#This Row],[H départ VTT 3]]</f>
        <v>1.7650462962963021E-2</v>
      </c>
      <c r="U25" s="2">
        <f>RANK(Tableau145[[#This Row],[Temps VTT 3]],Tableau145[Temps VTT 3],1)</f>
        <v>23</v>
      </c>
      <c r="V25" s="1">
        <v>0.53759259259259262</v>
      </c>
      <c r="W25" s="1">
        <f>Tableau145[[#This Row],[H départ VTT 4 ]]-Tableau145[[#This Row],[H départ CO 2]]</f>
        <v>4.3449074074074057E-2</v>
      </c>
      <c r="X25" s="2">
        <f>RANK(Tableau145[[#This Row],[Temps CO 2]],Tableau145[Temps CO 2],1)</f>
        <v>16</v>
      </c>
      <c r="Y25" s="1">
        <v>0.58104166666666668</v>
      </c>
      <c r="Z25" s="1">
        <f>Tableau145[[#This Row],[H départ canoë]]-Tableau145[[#This Row],[H départ VTT 4 ]]</f>
        <v>1.7245370370370328E-2</v>
      </c>
      <c r="AA25" s="2">
        <f>RANK(Tableau145[[#This Row],[Temps VTT 4]],Tableau145[Temps VTT 4],1)</f>
        <v>21</v>
      </c>
      <c r="AB25" s="1">
        <v>0.59828703703703701</v>
      </c>
      <c r="AC25" s="1">
        <f>Tableau145[[#This Row],[H départ VTT 5]]-Tableau145[[#This Row],[H départ canoë]]</f>
        <v>1.1956018518518574E-2</v>
      </c>
      <c r="AD25" s="2">
        <f>RANK(Tableau145[[#This Row],[Temps canoë]],Tableau145[Temps canoë],1)</f>
        <v>16</v>
      </c>
      <c r="AE25" s="1">
        <v>0.61024305555555558</v>
      </c>
      <c r="AF25" s="1">
        <f>Tableau145[[#This Row],[H départ R&amp;B]]-Tableau145[[#This Row],[H départ VTT 5]]</f>
        <v>4.4560185185185119E-3</v>
      </c>
      <c r="AG25" s="2">
        <f>RANK(Tableau145[[#This Row],[Temps VTT 5]],Tableau145[Temps VTT 5],1)</f>
        <v>20</v>
      </c>
      <c r="AH25" s="1">
        <v>0.61469907407407409</v>
      </c>
      <c r="AI25" s="1">
        <f>Tableau145[[#This Row],[H arrivée]]-Tableau145[[#This Row],[H départ R&amp;B]]</f>
        <v>3.021990740740732E-2</v>
      </c>
      <c r="AJ25" s="2">
        <f>RANK(Tableau145[[#This Row],[Temps R&amp;B]],Tableau145[Temps R&amp;B],1)</f>
        <v>26</v>
      </c>
      <c r="AK25">
        <v>4</v>
      </c>
      <c r="AL25" s="1">
        <v>0.64491898148148141</v>
      </c>
      <c r="AM25" s="1">
        <f>Tableau145[[#This Row],[H arrivée]]-Tableau145[[#This Row],[H départ]]+Tableau145[[#This Row],[Pén CO]]*AQ$2</f>
        <v>0.31853009259259252</v>
      </c>
      <c r="AN25">
        <f>RANK(Tableau145[[#This Row],[Temps tot]],Tableau145[Temps tot],1)</f>
        <v>23</v>
      </c>
    </row>
    <row r="26" spans="2:40" ht="15.75" thickBot="1" x14ac:dyDescent="0.3">
      <c r="B26" s="6">
        <v>106</v>
      </c>
      <c r="C26" s="7" t="s">
        <v>55</v>
      </c>
      <c r="D26" s="1">
        <v>0.35416666666666702</v>
      </c>
      <c r="E26" s="1">
        <f>Tableau145[[#This Row],[H départ trail 2 ]]-Tableau145[[#This Row],[H départ]]</f>
        <v>5.8333333333333015E-2</v>
      </c>
      <c r="F26" s="2">
        <f>RANK(Tableau145[[#This Row],[Temps trail 1 + VTT 1]],Tableau145[Temps trail 1 + VTT 1],1)</f>
        <v>23</v>
      </c>
      <c r="G26" s="1">
        <v>0.41250000000000003</v>
      </c>
      <c r="H26" s="1">
        <f>Tableau145[[#This Row],[H départ VTT 2]]-Tableau145[[#This Row],[H départ trail 2 ]]</f>
        <v>3.3935185185185124E-2</v>
      </c>
      <c r="I26" s="2">
        <f>RANK(Tableau145[[#This Row],[Temps trail 2 ]],Tableau145[[Temps trail 2 ]],1)</f>
        <v>22</v>
      </c>
      <c r="J26" s="1">
        <v>0.44643518518518516</v>
      </c>
      <c r="K26" s="1">
        <f>Tableau145[[#This Row],[H départ trail 3 ]]-Tableau145[[#This Row],[H départ VTT 2]]</f>
        <v>2.9027777777777819E-2</v>
      </c>
      <c r="L26" s="2">
        <f>RANK(Tableau145[[#This Row],[Temps VTT 2]],Tableau145[Temps VTT 2],1)</f>
        <v>27</v>
      </c>
      <c r="M26" s="1">
        <v>0.47546296296296298</v>
      </c>
      <c r="N26" s="1">
        <f>Tableau145[[#This Row],[H départ CO 1]]-Tableau145[[#This Row],[H départ trail 3 ]]</f>
        <v>2.9050925925925841E-2</v>
      </c>
      <c r="O26" s="2">
        <f>RANK(Tableau145[[#This Row],[Temps trail 3]],Tableau145[Temps trail 3],1)</f>
        <v>25</v>
      </c>
      <c r="P26" s="1">
        <v>0.50451388888888882</v>
      </c>
      <c r="Q26" s="1">
        <f>Tableau145[[#This Row],[H départ VTT 3]]-Tableau145[[#This Row],[H départ CO 1]]</f>
        <v>3.6921296296296369E-2</v>
      </c>
      <c r="R26" s="2">
        <f>RANK(Tableau145[[#This Row],[Temps CO 1]],Tableau145[Temps CO 1],1)</f>
        <v>24</v>
      </c>
      <c r="S26" s="1">
        <v>0.54143518518518519</v>
      </c>
      <c r="T26" s="1">
        <f>Tableau145[[#This Row],[H départ CO 2]]-Tableau145[[#This Row],[H départ VTT 3]]</f>
        <v>1.966435185185178E-2</v>
      </c>
      <c r="U26" s="2">
        <f>RANK(Tableau145[[#This Row],[Temps VTT 3]],Tableau145[Temps VTT 3],1)</f>
        <v>26</v>
      </c>
      <c r="V26" s="1">
        <v>0.56109953703703697</v>
      </c>
      <c r="W26" s="1">
        <f>Tableau145[[#This Row],[H départ VTT 4 ]]-Tableau145[[#This Row],[H départ CO 2]]</f>
        <v>4.1296296296296386E-2</v>
      </c>
      <c r="X26" s="2">
        <f>RANK(Tableau145[[#This Row],[Temps CO 2]],Tableau145[Temps CO 2],1)</f>
        <v>13</v>
      </c>
      <c r="Y26" s="1">
        <v>0.60239583333333335</v>
      </c>
      <c r="Z26" s="1">
        <f>Tableau145[[#This Row],[H départ canoë]]-Tableau145[[#This Row],[H départ VTT 4 ]]</f>
        <v>1.6562500000000036E-2</v>
      </c>
      <c r="AA26" s="2">
        <f>RANK(Tableau145[[#This Row],[Temps VTT 4]],Tableau145[Temps VTT 4],1)</f>
        <v>20</v>
      </c>
      <c r="AB26" s="1">
        <v>0.61895833333333339</v>
      </c>
      <c r="AC26" s="1">
        <f>Tableau145[[#This Row],[H départ VTT 5]]-Tableau145[[#This Row],[H départ canoë]]</f>
        <v>1.5868055555555483E-2</v>
      </c>
      <c r="AD26" s="2">
        <f>RANK(Tableau145[[#This Row],[Temps canoë]],Tableau145[Temps canoë],1)</f>
        <v>27</v>
      </c>
      <c r="AE26" s="1">
        <v>0.63482638888888887</v>
      </c>
      <c r="AF26" s="1">
        <f>Tableau145[[#This Row],[H départ R&amp;B]]-Tableau145[[#This Row],[H départ VTT 5]]</f>
        <v>5.9027777777778123E-3</v>
      </c>
      <c r="AG26" s="2">
        <f>RANK(Tableau145[[#This Row],[Temps VTT 5]],Tableau145[Temps VTT 5],1)</f>
        <v>24</v>
      </c>
      <c r="AH26" s="1">
        <v>0.64072916666666668</v>
      </c>
      <c r="AI26" s="1">
        <f>Tableau145[[#This Row],[H arrivée]]-Tableau145[[#This Row],[H départ R&amp;B]]</f>
        <v>2.9594907407407334E-2</v>
      </c>
      <c r="AJ26" s="2">
        <f>RANK(Tableau145[[#This Row],[Temps R&amp;B]],Tableau145[Temps R&amp;B],1)</f>
        <v>25</v>
      </c>
      <c r="AK26">
        <v>3</v>
      </c>
      <c r="AL26" s="1">
        <v>0.67032407407407402</v>
      </c>
      <c r="AM26" s="1">
        <f>Tableau145[[#This Row],[H arrivée]]-Tableau145[[#This Row],[H départ]]+Tableau145[[#This Row],[Pén CO]]*AQ$2</f>
        <v>0.33699074074074031</v>
      </c>
      <c r="AN26">
        <f>RANK(Tableau145[[#This Row],[Temps tot]],Tableau145[Temps tot],1)</f>
        <v>24</v>
      </c>
    </row>
    <row r="27" spans="2:40" ht="15.75" thickBot="1" x14ac:dyDescent="0.3">
      <c r="B27" s="6">
        <v>88</v>
      </c>
      <c r="C27" s="9" t="s">
        <v>40</v>
      </c>
      <c r="D27" s="1">
        <v>0.35416666666666702</v>
      </c>
      <c r="E27" s="1">
        <f>Tableau145[[#This Row],[H départ trail 2 ]]-Tableau145[[#This Row],[H départ]]</f>
        <v>5.1388888888888484E-2</v>
      </c>
      <c r="F27" s="2">
        <f>RANK(Tableau145[[#This Row],[Temps trail 1 + VTT 1]],Tableau145[Temps trail 1 + VTT 1],1)</f>
        <v>11</v>
      </c>
      <c r="G27" s="1">
        <v>0.4055555555555555</v>
      </c>
      <c r="H27" s="1">
        <f>Tableau145[[#This Row],[H départ VTT 2]]-Tableau145[[#This Row],[H départ trail 2 ]]</f>
        <v>3.7997685185185259E-2</v>
      </c>
      <c r="I27" s="2">
        <f>RANK(Tableau145[[#This Row],[Temps trail 2 ]],Tableau145[[Temps trail 2 ]],1)</f>
        <v>28</v>
      </c>
      <c r="J27" s="1">
        <v>0.44355324074074076</v>
      </c>
      <c r="K27" s="1">
        <f>Tableau145[[#This Row],[H départ trail 3 ]]-Tableau145[[#This Row],[H départ VTT 2]]</f>
        <v>2.241898148148147E-2</v>
      </c>
      <c r="L27" s="2">
        <f>RANK(Tableau145[[#This Row],[Temps VTT 2]],Tableau145[Temps VTT 2],1)</f>
        <v>14</v>
      </c>
      <c r="M27" s="1">
        <v>0.46597222222222223</v>
      </c>
      <c r="N27" s="1">
        <f>Tableau145[[#This Row],[H départ CO 1]]-Tableau145[[#This Row],[H départ trail 3 ]]</f>
        <v>3.8310185185185142E-2</v>
      </c>
      <c r="O27" s="2">
        <f>RANK(Tableau145[[#This Row],[Temps trail 3]],Tableau145[Temps trail 3],1)</f>
        <v>28</v>
      </c>
      <c r="P27" s="1">
        <v>0.50428240740740737</v>
      </c>
      <c r="Q27" s="1">
        <f>Tableau145[[#This Row],[H départ VTT 3]]-Tableau145[[#This Row],[H départ CO 1]]</f>
        <v>3.226851851851853E-2</v>
      </c>
      <c r="R27" s="2">
        <f>RANK(Tableau145[[#This Row],[Temps CO 1]],Tableau145[Temps CO 1],1)</f>
        <v>22</v>
      </c>
      <c r="S27" s="1">
        <v>0.5365509259259259</v>
      </c>
      <c r="T27" s="1">
        <f>Tableau145[[#This Row],[H départ CO 2]]-Tableau145[[#This Row],[H départ VTT 3]]</f>
        <v>1.4907407407407369E-2</v>
      </c>
      <c r="U27" s="2">
        <f>RANK(Tableau145[[#This Row],[Temps VTT 3]],Tableau145[Temps VTT 3],1)</f>
        <v>11</v>
      </c>
      <c r="V27" s="1">
        <v>0.55145833333333327</v>
      </c>
      <c r="W27" s="1">
        <f>Tableau145[[#This Row],[H départ VTT 4 ]]-Tableau145[[#This Row],[H départ CO 2]]</f>
        <v>4.6932870370370416E-2</v>
      </c>
      <c r="X27" s="2">
        <f>RANK(Tableau145[[#This Row],[Temps CO 2]],Tableau145[Temps CO 2],1)</f>
        <v>19</v>
      </c>
      <c r="Y27" s="1">
        <v>0.59839120370370369</v>
      </c>
      <c r="Z27" s="1">
        <f>Tableau145[[#This Row],[H départ canoë]]-Tableau145[[#This Row],[H départ VTT 4 ]]</f>
        <v>1.260416666666675E-2</v>
      </c>
      <c r="AA27" s="2">
        <f>RANK(Tableau145[[#This Row],[Temps VTT 4]],Tableau145[Temps VTT 4],1)</f>
        <v>6</v>
      </c>
      <c r="AB27" s="1">
        <v>0.61099537037037044</v>
      </c>
      <c r="AC27" s="1">
        <f>Tableau145[[#This Row],[H départ VTT 5]]-Tableau145[[#This Row],[H départ canoë]]</f>
        <v>1.2314814814814778E-2</v>
      </c>
      <c r="AD27" s="2">
        <f>RANK(Tableau145[[#This Row],[Temps canoë]],Tableau145[Temps canoë],1)</f>
        <v>19</v>
      </c>
      <c r="AE27" s="1">
        <v>0.62331018518518522</v>
      </c>
      <c r="AF27" s="1">
        <f>Tableau145[[#This Row],[H départ R&amp;B]]-Tableau145[[#This Row],[H départ VTT 5]]</f>
        <v>2.9976851851851727E-3</v>
      </c>
      <c r="AG27" s="2">
        <f>RANK(Tableau145[[#This Row],[Temps VTT 5]],Tableau145[Temps VTT 5],1)</f>
        <v>5</v>
      </c>
      <c r="AH27" s="1">
        <v>0.62630787037037039</v>
      </c>
      <c r="AI27" s="1">
        <f>Tableau145[[#This Row],[H arrivée]]-Tableau145[[#This Row],[H départ R&amp;B]]</f>
        <v>2.34375E-2</v>
      </c>
      <c r="AJ27" s="2">
        <f>RANK(Tableau145[[#This Row],[Temps R&amp;B]],Tableau145[Temps R&amp;B],1)</f>
        <v>16</v>
      </c>
      <c r="AK27">
        <v>6</v>
      </c>
      <c r="AL27" s="1">
        <v>0.64974537037037039</v>
      </c>
      <c r="AM27" s="1">
        <f>Tableau145[[#This Row],[H arrivée]]-Tableau145[[#This Row],[H départ]]+Tableau145[[#This Row],[Pén CO]]*AQ$2</f>
        <v>0.33724537037037006</v>
      </c>
      <c r="AN27">
        <f>RANK(Tableau145[[#This Row],[Temps tot]],Tableau145[Temps tot],1)</f>
        <v>25</v>
      </c>
    </row>
    <row r="28" spans="2:40" ht="15.75" thickBot="1" x14ac:dyDescent="0.3">
      <c r="B28" s="6">
        <v>108</v>
      </c>
      <c r="C28" s="7" t="s">
        <v>57</v>
      </c>
      <c r="D28" s="1">
        <v>0.35416666666666702</v>
      </c>
      <c r="E28" s="1">
        <f>Tableau145[[#This Row],[H départ trail 2 ]]-Tableau145[[#This Row],[H départ]]</f>
        <v>8.1932870370370003E-2</v>
      </c>
      <c r="F28" s="2">
        <f>RANK(Tableau145[[#This Row],[Temps trail 1 + VTT 1]],Tableau145[Temps trail 1 + VTT 1],1)</f>
        <v>27</v>
      </c>
      <c r="G28" s="1">
        <v>0.43609953703703702</v>
      </c>
      <c r="H28" s="1">
        <f>Tableau145[[#This Row],[H départ VTT 2]]-Tableau145[[#This Row],[H départ trail 2 ]]</f>
        <v>3.60300925925926E-2</v>
      </c>
      <c r="I28" s="2">
        <f>RANK(Tableau145[[#This Row],[Temps trail 2 ]],Tableau145[[Temps trail 2 ]],1)</f>
        <v>26</v>
      </c>
      <c r="J28" s="1">
        <v>0.47212962962962962</v>
      </c>
      <c r="K28" s="1">
        <f>Tableau145[[#This Row],[H départ trail 3 ]]-Tableau145[[#This Row],[H départ VTT 2]]</f>
        <v>2.8564814814814821E-2</v>
      </c>
      <c r="L28" s="2">
        <f>RANK(Tableau145[[#This Row],[Temps VTT 2]],Tableau145[Temps VTT 2],1)</f>
        <v>26</v>
      </c>
      <c r="M28" s="1">
        <v>0.50069444444444444</v>
      </c>
      <c r="N28" s="1">
        <f>Tableau145[[#This Row],[H départ CO 1]]-Tableau145[[#This Row],[H départ trail 3 ]]</f>
        <v>3.2499999999999973E-2</v>
      </c>
      <c r="O28" s="2">
        <f>RANK(Tableau145[[#This Row],[Temps trail 3]],Tableau145[Temps trail 3],1)</f>
        <v>26</v>
      </c>
      <c r="P28" s="1">
        <v>0.53319444444444442</v>
      </c>
      <c r="Q28" s="1">
        <f>Tableau145[[#This Row],[H départ VTT 3]]-Tableau145[[#This Row],[H départ CO 1]]</f>
        <v>2.5949074074074097E-2</v>
      </c>
      <c r="R28" s="2">
        <f>RANK(Tableau145[[#This Row],[Temps CO 1]],Tableau145[Temps CO 1],1)</f>
        <v>14</v>
      </c>
      <c r="S28" s="1">
        <v>0.55914351851851851</v>
      </c>
      <c r="T28" s="1">
        <f>Tableau145[[#This Row],[H départ CO 2]]-Tableau145[[#This Row],[H départ VTT 3]]</f>
        <v>1.909722222222221E-2</v>
      </c>
      <c r="U28" s="2">
        <f>RANK(Tableau145[[#This Row],[Temps VTT 3]],Tableau145[Temps VTT 3],1)</f>
        <v>25</v>
      </c>
      <c r="V28" s="1">
        <v>0.57824074074074072</v>
      </c>
      <c r="W28" s="1">
        <f>Tableau145[[#This Row],[H départ VTT 4 ]]-Tableau145[[#This Row],[H départ CO 2]]</f>
        <v>5.4513888888888973E-2</v>
      </c>
      <c r="X28" s="2">
        <f>RANK(Tableau145[[#This Row],[Temps CO 2]],Tableau145[Temps CO 2],1)</f>
        <v>25</v>
      </c>
      <c r="Y28" s="1">
        <v>0.63275462962962969</v>
      </c>
      <c r="Z28" s="1">
        <f>Tableau145[[#This Row],[H départ canoë]]-Tableau145[[#This Row],[H départ VTT 4 ]]</f>
        <v>1.606481481481481E-2</v>
      </c>
      <c r="AA28" s="2">
        <f>RANK(Tableau145[[#This Row],[Temps VTT 4]],Tableau145[Temps VTT 4],1)</f>
        <v>18</v>
      </c>
      <c r="AB28" s="1">
        <v>0.6488194444444445</v>
      </c>
      <c r="AC28" s="1">
        <f>Tableau145[[#This Row],[H départ VTT 5]]-Tableau145[[#This Row],[H départ canoë]]</f>
        <v>7.8703703703697503E-4</v>
      </c>
      <c r="AD28" s="2">
        <f>RANK(Tableau145[[#This Row],[Temps canoë]],Tableau145[Temps canoë],1)</f>
        <v>1</v>
      </c>
      <c r="AE28" s="1">
        <v>0.64960648148148148</v>
      </c>
      <c r="AF28" s="1">
        <f>Tableau145[[#This Row],[H départ R&amp;B]]-Tableau145[[#This Row],[H départ VTT 5]]</f>
        <v>1.6655092592592569E-2</v>
      </c>
      <c r="AG28" s="2">
        <f>RANK(Tableau145[[#This Row],[Temps VTT 5]],Tableau145[Temps VTT 5],1)</f>
        <v>27</v>
      </c>
      <c r="AH28" s="1">
        <v>0.66626157407407405</v>
      </c>
      <c r="AI28" s="1">
        <f>Tableau145[[#This Row],[H arrivée]]-Tableau145[[#This Row],[H départ R&amp;B]]</f>
        <v>2.8692129629629637E-2</v>
      </c>
      <c r="AJ28" s="2">
        <f>RANK(Tableau145[[#This Row],[Temps R&amp;B]],Tableau145[Temps R&amp;B],1)</f>
        <v>23</v>
      </c>
      <c r="AK28">
        <v>0</v>
      </c>
      <c r="AL28" s="1">
        <v>0.69495370370370368</v>
      </c>
      <c r="AM28" s="1">
        <f>Tableau145[[#This Row],[H arrivée]]-Tableau145[[#This Row],[H départ]]+Tableau145[[#This Row],[Pén CO]]*AQ$2</f>
        <v>0.34078703703703667</v>
      </c>
      <c r="AN28">
        <f>RANK(Tableau145[[#This Row],[Temps tot]],Tableau145[Temps tot],1)</f>
        <v>26</v>
      </c>
    </row>
    <row r="29" spans="2:40" ht="15.75" thickBot="1" x14ac:dyDescent="0.3">
      <c r="B29" s="6">
        <v>110</v>
      </c>
      <c r="C29" s="7" t="s">
        <v>59</v>
      </c>
      <c r="D29" s="1">
        <v>0.35416666666666702</v>
      </c>
      <c r="E29" s="1">
        <f>Tableau145[[#This Row],[H départ trail 2 ]]-Tableau145[[#This Row],[H départ]]</f>
        <v>9.9942129629629228E-2</v>
      </c>
      <c r="F29" s="2">
        <f>RANK(Tableau145[[#This Row],[Temps trail 1 + VTT 1]],Tableau145[Temps trail 1 + VTT 1],1)</f>
        <v>28</v>
      </c>
      <c r="G29" s="1">
        <v>0.45410879629629625</v>
      </c>
      <c r="H29" s="1">
        <f>Tableau145[[#This Row],[H départ VTT 2]]-Tableau145[[#This Row],[H départ trail 2 ]]</f>
        <v>3.256944444444454E-2</v>
      </c>
      <c r="I29" s="2">
        <f>RANK(Tableau145[[#This Row],[Temps trail 2 ]],Tableau145[[Temps trail 2 ]],1)</f>
        <v>18</v>
      </c>
      <c r="J29" s="1">
        <v>0.48667824074074079</v>
      </c>
      <c r="K29" s="1">
        <f>Tableau145[[#This Row],[H départ trail 3 ]]-Tableau145[[#This Row],[H départ VTT 2]]</f>
        <v>3.1377314814814816E-2</v>
      </c>
      <c r="L29" s="2">
        <f>RANK(Tableau145[[#This Row],[Temps VTT 2]],Tableau145[Temps VTT 2],1)</f>
        <v>28</v>
      </c>
      <c r="M29" s="1">
        <v>0.5180555555555556</v>
      </c>
      <c r="N29" s="1">
        <f>Tableau145[[#This Row],[H départ CO 1]]-Tableau145[[#This Row],[H départ trail 3 ]]</f>
        <v>2.6388888888888795E-2</v>
      </c>
      <c r="O29" s="2">
        <f>RANK(Tableau145[[#This Row],[Temps trail 3]],Tableau145[Temps trail 3],1)</f>
        <v>16</v>
      </c>
      <c r="P29" s="1">
        <v>0.5444444444444444</v>
      </c>
      <c r="Q29" s="1">
        <f>Tableau145[[#This Row],[H départ VTT 3]]-Tableau145[[#This Row],[H départ CO 1]]</f>
        <v>3.8437500000000013E-2</v>
      </c>
      <c r="R29" s="2">
        <f>RANK(Tableau145[[#This Row],[Temps CO 1]],Tableau145[Temps CO 1],1)</f>
        <v>25</v>
      </c>
      <c r="S29" s="1">
        <v>0.58288194444444441</v>
      </c>
      <c r="T29" s="1">
        <f>Tableau145[[#This Row],[H départ CO 2]]-Tableau145[[#This Row],[H départ VTT 3]]</f>
        <v>1.4826388888888986E-2</v>
      </c>
      <c r="U29" s="2">
        <f>RANK(Tableau145[[#This Row],[Temps VTT 3]],Tableau145[Temps VTT 3],1)</f>
        <v>10</v>
      </c>
      <c r="V29" s="1">
        <v>0.5977083333333334</v>
      </c>
      <c r="W29" s="1">
        <f>Tableau145[[#This Row],[H départ VTT 4 ]]-Tableau145[[#This Row],[H départ CO 2]]</f>
        <v>3.4733796296296249E-2</v>
      </c>
      <c r="X29" s="2">
        <f>RANK(Tableau145[[#This Row],[Temps CO 2]],Tableau145[Temps CO 2],1)</f>
        <v>5</v>
      </c>
      <c r="Y29" s="1">
        <v>0.63244212962962965</v>
      </c>
      <c r="Z29" s="1">
        <f>Tableau145[[#This Row],[H départ canoë]]-Tableau145[[#This Row],[H départ VTT 4 ]]</f>
        <v>1.359953703703709E-2</v>
      </c>
      <c r="AA29" s="2">
        <f>RANK(Tableau145[[#This Row],[Temps VTT 4]],Tableau145[Temps VTT 4],1)</f>
        <v>11</v>
      </c>
      <c r="AB29" s="1">
        <v>0.64604166666666674</v>
      </c>
      <c r="AC29" s="1">
        <f>Tableau145[[#This Row],[H départ VTT 5]]-Tableau145[[#This Row],[H départ canoë]]</f>
        <v>1.3194444444444287E-3</v>
      </c>
      <c r="AD29" s="2">
        <f>RANK(Tableau145[[#This Row],[Temps canoë]],Tableau145[Temps canoë],1)</f>
        <v>2</v>
      </c>
      <c r="AE29" s="1">
        <v>0.64736111111111116</v>
      </c>
      <c r="AF29" s="1">
        <f>Tableau145[[#This Row],[H départ R&amp;B]]-Tableau145[[#This Row],[H départ VTT 5]]</f>
        <v>1.6724537037037024E-2</v>
      </c>
      <c r="AG29" s="2">
        <f>RANK(Tableau145[[#This Row],[Temps VTT 5]],Tableau145[Temps VTT 5],1)</f>
        <v>28</v>
      </c>
      <c r="AH29" s="1">
        <v>0.66408564814814819</v>
      </c>
      <c r="AI29" s="1">
        <f>Tableau145[[#This Row],[H arrivée]]-Tableau145[[#This Row],[H départ R&amp;B]]</f>
        <v>3.1631944444444393E-2</v>
      </c>
      <c r="AJ29" s="2">
        <f>RANK(Tableau145[[#This Row],[Temps R&amp;B]],Tableau145[Temps R&amp;B],1)</f>
        <v>27</v>
      </c>
      <c r="AK29">
        <v>0</v>
      </c>
      <c r="AL29" s="1">
        <v>0.69571759259259258</v>
      </c>
      <c r="AM29" s="1">
        <f>Tableau145[[#This Row],[H arrivée]]-Tableau145[[#This Row],[H départ]]+Tableau145[[#This Row],[Pén CO]]*AQ$2</f>
        <v>0.34155092592592556</v>
      </c>
      <c r="AN29">
        <f>RANK(Tableau145[[#This Row],[Temps tot]],Tableau145[Temps tot],1)</f>
        <v>27</v>
      </c>
    </row>
    <row r="30" spans="2:40" ht="15.75" thickBot="1" x14ac:dyDescent="0.3">
      <c r="B30" s="10">
        <v>104</v>
      </c>
      <c r="C30" s="12" t="s">
        <v>53</v>
      </c>
      <c r="D30" s="1">
        <v>0.35416666666666702</v>
      </c>
      <c r="E30" s="1">
        <f>Tableau145[[#This Row],[H départ trail 2 ]]-Tableau145[[#This Row],[H départ]]</f>
        <v>5.2083333333332982E-2</v>
      </c>
      <c r="F30" s="2">
        <f>RANK(Tableau145[[#This Row],[Temps trail 1 + VTT 1]],Tableau145[Temps trail 1 + VTT 1],1)</f>
        <v>12</v>
      </c>
      <c r="G30" s="1">
        <v>0.40625</v>
      </c>
      <c r="H30" s="1">
        <f>Tableau145[[#This Row],[H départ VTT 2]]-Tableau145[[#This Row],[H départ trail 2 ]]</f>
        <v>3.4837962962962932E-2</v>
      </c>
      <c r="I30" s="2">
        <f>RANK(Tableau145[[#This Row],[Temps trail 2 ]],Tableau145[[Temps trail 2 ]],1)</f>
        <v>24</v>
      </c>
      <c r="J30" s="1">
        <v>0.44108796296296293</v>
      </c>
      <c r="K30" s="1">
        <f>Tableau145[[#This Row],[H départ trail 3 ]]-Tableau145[[#This Row],[H départ VTT 2]]</f>
        <v>2.5405092592592604E-2</v>
      </c>
      <c r="L30" s="2">
        <f>RANK(Tableau145[[#This Row],[Temps VTT 2]],Tableau145[Temps VTT 2],1)</f>
        <v>23</v>
      </c>
      <c r="M30" s="1">
        <v>0.46649305555555554</v>
      </c>
      <c r="N30" s="1">
        <f>Tableau145[[#This Row],[H départ CO 1]]-Tableau145[[#This Row],[H départ trail 3 ]]</f>
        <v>2.8935185185185175E-2</v>
      </c>
      <c r="O30" s="2">
        <f>RANK(Tableau145[[#This Row],[Temps trail 3]],Tableau145[Temps trail 3],1)</f>
        <v>23</v>
      </c>
      <c r="P30" s="1">
        <v>0.49542824074074071</v>
      </c>
      <c r="Q30" s="1">
        <f>Tableau145[[#This Row],[H départ VTT 3]]-Tableau145[[#This Row],[H départ CO 1]]</f>
        <v>3.9374999999999993E-2</v>
      </c>
      <c r="R30" s="2">
        <f>RANK(Tableau145[[#This Row],[Temps CO 1]],Tableau145[Temps CO 1],1)</f>
        <v>27</v>
      </c>
      <c r="S30" s="1">
        <v>0.5348032407407407</v>
      </c>
      <c r="T30" s="1">
        <f>Tableau145[[#This Row],[H départ CO 2]]-Tableau145[[#This Row],[H départ VTT 3]]</f>
        <v>2.212962962962961E-2</v>
      </c>
      <c r="U30" s="2">
        <f>RANK(Tableau145[[#This Row],[Temps VTT 3]],Tableau145[Temps VTT 3],1)</f>
        <v>28</v>
      </c>
      <c r="V30" s="1">
        <v>0.55693287037037031</v>
      </c>
      <c r="W30" s="1">
        <f>Tableau145[[#This Row],[H départ VTT 4 ]]-Tableau145[[#This Row],[H départ CO 2]]</f>
        <v>4.4050925925925966E-2</v>
      </c>
      <c r="X30" s="2">
        <f>RANK(Tableau145[[#This Row],[Temps CO 2]],Tableau145[Temps CO 2],1)</f>
        <v>17</v>
      </c>
      <c r="Y30" s="1">
        <v>0.60098379629629628</v>
      </c>
      <c r="Z30" s="1">
        <f>Tableau145[[#This Row],[H départ canoë]]-Tableau145[[#This Row],[H départ VTT 4 ]]</f>
        <v>2.1527777777777812E-2</v>
      </c>
      <c r="AA30" s="2">
        <f>RANK(Tableau145[[#This Row],[Temps VTT 4]],Tableau145[Temps VTT 4],1)</f>
        <v>28</v>
      </c>
      <c r="AB30" s="1">
        <v>0.62251157407407409</v>
      </c>
      <c r="AC30" s="1">
        <f>Tableau145[[#This Row],[H départ VTT 5]]-Tableau145[[#This Row],[H départ canoë]]</f>
        <v>1.6562499999999925E-2</v>
      </c>
      <c r="AD30" s="2">
        <f>RANK(Tableau145[[#This Row],[Temps canoë]],Tableau145[Temps canoë],1)</f>
        <v>28</v>
      </c>
      <c r="AE30" s="1">
        <v>0.63907407407407402</v>
      </c>
      <c r="AF30" s="1">
        <f>Tableau145[[#This Row],[H départ R&amp;B]]-Tableau145[[#This Row],[H départ VTT 5]]</f>
        <v>7.8356481481481888E-3</v>
      </c>
      <c r="AG30" s="2">
        <f>RANK(Tableau145[[#This Row],[Temps VTT 5]],Tableau145[Temps VTT 5],1)</f>
        <v>26</v>
      </c>
      <c r="AH30" s="1">
        <v>0.64690972222222221</v>
      </c>
      <c r="AI30" s="1">
        <f>Tableau145[[#This Row],[H arrivée]]-Tableau145[[#This Row],[H départ R&amp;B]]</f>
        <v>3.6874999999999991E-2</v>
      </c>
      <c r="AJ30" s="2">
        <f>RANK(Tableau145[[#This Row],[Temps R&amp;B]],Tableau145[Temps R&amp;B],1)</f>
        <v>28</v>
      </c>
      <c r="AK30">
        <v>16</v>
      </c>
      <c r="AL30" s="1">
        <v>0.6837847222222222</v>
      </c>
      <c r="AM30" s="1">
        <f>Tableau145[[#This Row],[H arrivée]]-Tableau145[[#This Row],[H départ]]+Tableau145[[#This Row],[Pén CO]]*AQ$2</f>
        <v>0.44072916666666628</v>
      </c>
      <c r="AN30">
        <f>RANK(Tableau145[[#This Row],[Temps tot]],Tableau145[Temps tot],1)</f>
        <v>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RAYBAUD</dc:creator>
  <cp:lastModifiedBy>Charlotte RAYBAUD</cp:lastModifiedBy>
  <dcterms:created xsi:type="dcterms:W3CDTF">2023-10-20T08:14:35Z</dcterms:created>
  <dcterms:modified xsi:type="dcterms:W3CDTF">2023-10-20T08:18:56Z</dcterms:modified>
</cp:coreProperties>
</file>