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otte\Documents\Ecole d'Ingé\Associations\Raid Sigma Clermont\Raid 2023\"/>
    </mc:Choice>
  </mc:AlternateContent>
  <xr:revisionPtr revIDLastSave="0" documentId="8_{EB6F38DB-380C-41B1-B118-CA0F9185CB87}" xr6:coauthVersionLast="47" xr6:coauthVersionMax="47" xr10:uidLastSave="{00000000-0000-0000-0000-000000000000}"/>
  <bookViews>
    <workbookView xWindow="-120" yWindow="-120" windowWidth="20730" windowHeight="1116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6" i="1" l="1"/>
  <c r="AG39" i="1"/>
  <c r="AG31" i="1"/>
  <c r="AG11" i="1"/>
  <c r="AG17" i="1"/>
  <c r="AG41" i="1"/>
  <c r="AG25" i="1"/>
  <c r="AG45" i="1"/>
  <c r="AG47" i="1"/>
  <c r="AG8" i="1"/>
  <c r="AG40" i="1"/>
  <c r="AG16" i="1"/>
  <c r="AG37" i="1"/>
  <c r="AG28" i="1"/>
  <c r="AG33" i="1"/>
  <c r="AG15" i="1"/>
  <c r="AG32" i="1"/>
  <c r="AG6" i="1"/>
  <c r="AG18" i="1"/>
  <c r="AG44" i="1"/>
  <c r="AG9" i="1"/>
  <c r="AG34" i="1"/>
  <c r="AG23" i="1"/>
  <c r="AG43" i="1"/>
  <c r="AG48" i="1"/>
  <c r="AG3" i="1"/>
  <c r="AG27" i="1"/>
  <c r="AG24" i="1"/>
  <c r="AG7" i="1"/>
  <c r="AG35" i="1"/>
  <c r="AG21" i="1"/>
  <c r="AG5" i="1"/>
  <c r="AG10" i="1"/>
  <c r="AG4" i="1"/>
  <c r="AG22" i="1"/>
  <c r="AG38" i="1"/>
  <c r="AG30" i="1"/>
  <c r="AG13" i="1"/>
  <c r="AG36" i="1"/>
  <c r="AG19" i="1"/>
  <c r="AG42" i="1"/>
  <c r="AG29" i="1"/>
  <c r="AG46" i="1"/>
  <c r="AG12" i="1"/>
  <c r="AG49" i="1"/>
  <c r="AG14" i="1"/>
  <c r="AG20" i="1"/>
  <c r="AC20" i="1"/>
  <c r="Z20" i="1"/>
  <c r="W20" i="1"/>
  <c r="T20" i="1"/>
  <c r="Q20" i="1"/>
  <c r="N20" i="1"/>
  <c r="K20" i="1"/>
  <c r="H20" i="1"/>
  <c r="E20" i="1"/>
  <c r="AC14" i="1"/>
  <c r="Z14" i="1"/>
  <c r="W14" i="1"/>
  <c r="T14" i="1"/>
  <c r="Q14" i="1"/>
  <c r="N14" i="1"/>
  <c r="K14" i="1"/>
  <c r="H14" i="1"/>
  <c r="E14" i="1"/>
  <c r="AC49" i="1"/>
  <c r="Z49" i="1"/>
  <c r="W49" i="1"/>
  <c r="T49" i="1"/>
  <c r="Q49" i="1"/>
  <c r="N49" i="1"/>
  <c r="K49" i="1"/>
  <c r="H49" i="1"/>
  <c r="E49" i="1"/>
  <c r="AC12" i="1"/>
  <c r="Z12" i="1"/>
  <c r="W12" i="1"/>
  <c r="T12" i="1"/>
  <c r="Q12" i="1"/>
  <c r="N12" i="1"/>
  <c r="K12" i="1"/>
  <c r="H12" i="1"/>
  <c r="E12" i="1"/>
  <c r="AC46" i="1"/>
  <c r="Z46" i="1"/>
  <c r="W46" i="1"/>
  <c r="T46" i="1"/>
  <c r="Q46" i="1"/>
  <c r="N46" i="1"/>
  <c r="K46" i="1"/>
  <c r="H46" i="1"/>
  <c r="E46" i="1"/>
  <c r="AC29" i="1"/>
  <c r="Z29" i="1"/>
  <c r="W29" i="1"/>
  <c r="T29" i="1"/>
  <c r="Q29" i="1"/>
  <c r="N29" i="1"/>
  <c r="K29" i="1"/>
  <c r="H29" i="1"/>
  <c r="E29" i="1"/>
  <c r="AC42" i="1"/>
  <c r="Z42" i="1"/>
  <c r="W42" i="1"/>
  <c r="T42" i="1"/>
  <c r="Q42" i="1"/>
  <c r="N42" i="1"/>
  <c r="K42" i="1"/>
  <c r="H42" i="1"/>
  <c r="E42" i="1"/>
  <c r="AC19" i="1"/>
  <c r="Z19" i="1"/>
  <c r="W19" i="1"/>
  <c r="T19" i="1"/>
  <c r="Q19" i="1"/>
  <c r="N19" i="1"/>
  <c r="K19" i="1"/>
  <c r="H19" i="1"/>
  <c r="E19" i="1"/>
  <c r="AC36" i="1"/>
  <c r="Z36" i="1"/>
  <c r="W36" i="1"/>
  <c r="T36" i="1"/>
  <c r="Q36" i="1"/>
  <c r="N36" i="1"/>
  <c r="K36" i="1"/>
  <c r="H36" i="1"/>
  <c r="E36" i="1"/>
  <c r="AC13" i="1"/>
  <c r="Z13" i="1"/>
  <c r="W13" i="1"/>
  <c r="T13" i="1"/>
  <c r="Q13" i="1"/>
  <c r="N13" i="1"/>
  <c r="K13" i="1"/>
  <c r="H13" i="1"/>
  <c r="E13" i="1"/>
  <c r="AC30" i="1"/>
  <c r="Z30" i="1"/>
  <c r="W30" i="1"/>
  <c r="T30" i="1"/>
  <c r="Q30" i="1"/>
  <c r="N30" i="1"/>
  <c r="K30" i="1"/>
  <c r="H30" i="1"/>
  <c r="E30" i="1"/>
  <c r="AC38" i="1"/>
  <c r="Z38" i="1"/>
  <c r="W38" i="1"/>
  <c r="T38" i="1"/>
  <c r="Q38" i="1"/>
  <c r="N38" i="1"/>
  <c r="K38" i="1"/>
  <c r="H38" i="1"/>
  <c r="E38" i="1"/>
  <c r="AC22" i="1"/>
  <c r="Z22" i="1"/>
  <c r="W22" i="1"/>
  <c r="T22" i="1"/>
  <c r="Q22" i="1"/>
  <c r="N22" i="1"/>
  <c r="K22" i="1"/>
  <c r="H22" i="1"/>
  <c r="E22" i="1"/>
  <c r="AC4" i="1"/>
  <c r="Z4" i="1"/>
  <c r="W4" i="1"/>
  <c r="T4" i="1"/>
  <c r="Q4" i="1"/>
  <c r="N4" i="1"/>
  <c r="K4" i="1"/>
  <c r="H4" i="1"/>
  <c r="E4" i="1"/>
  <c r="AC10" i="1"/>
  <c r="Z10" i="1"/>
  <c r="W10" i="1"/>
  <c r="T10" i="1"/>
  <c r="Q10" i="1"/>
  <c r="N10" i="1"/>
  <c r="K10" i="1"/>
  <c r="H10" i="1"/>
  <c r="E10" i="1"/>
  <c r="AC5" i="1"/>
  <c r="Z5" i="1"/>
  <c r="W5" i="1"/>
  <c r="T5" i="1"/>
  <c r="Q5" i="1"/>
  <c r="N5" i="1"/>
  <c r="K5" i="1"/>
  <c r="H5" i="1"/>
  <c r="E5" i="1"/>
  <c r="AC21" i="1"/>
  <c r="Z21" i="1"/>
  <c r="W21" i="1"/>
  <c r="T21" i="1"/>
  <c r="Q21" i="1"/>
  <c r="N21" i="1"/>
  <c r="K21" i="1"/>
  <c r="H21" i="1"/>
  <c r="E21" i="1"/>
  <c r="AC35" i="1"/>
  <c r="Z35" i="1"/>
  <c r="W35" i="1"/>
  <c r="T35" i="1"/>
  <c r="Q35" i="1"/>
  <c r="N35" i="1"/>
  <c r="K35" i="1"/>
  <c r="H35" i="1"/>
  <c r="E35" i="1"/>
  <c r="AC7" i="1"/>
  <c r="Z7" i="1"/>
  <c r="W7" i="1"/>
  <c r="T7" i="1"/>
  <c r="Q7" i="1"/>
  <c r="N7" i="1"/>
  <c r="K7" i="1"/>
  <c r="H7" i="1"/>
  <c r="E7" i="1"/>
  <c r="AC24" i="1"/>
  <c r="Z24" i="1"/>
  <c r="W24" i="1"/>
  <c r="T24" i="1"/>
  <c r="Q24" i="1"/>
  <c r="N24" i="1"/>
  <c r="K24" i="1"/>
  <c r="H24" i="1"/>
  <c r="E24" i="1"/>
  <c r="AC27" i="1"/>
  <c r="Z27" i="1"/>
  <c r="W27" i="1"/>
  <c r="T27" i="1"/>
  <c r="Q27" i="1"/>
  <c r="N27" i="1"/>
  <c r="K27" i="1"/>
  <c r="H27" i="1"/>
  <c r="E27" i="1"/>
  <c r="AC3" i="1"/>
  <c r="Z3" i="1"/>
  <c r="W3" i="1"/>
  <c r="T3" i="1"/>
  <c r="Q3" i="1"/>
  <c r="N3" i="1"/>
  <c r="K3" i="1"/>
  <c r="H3" i="1"/>
  <c r="E3" i="1"/>
  <c r="AC48" i="1"/>
  <c r="Z48" i="1"/>
  <c r="W48" i="1"/>
  <c r="T48" i="1"/>
  <c r="Q48" i="1"/>
  <c r="N48" i="1"/>
  <c r="K48" i="1"/>
  <c r="H48" i="1"/>
  <c r="E48" i="1"/>
  <c r="AC43" i="1"/>
  <c r="Z43" i="1"/>
  <c r="W43" i="1"/>
  <c r="T43" i="1"/>
  <c r="Q43" i="1"/>
  <c r="N43" i="1"/>
  <c r="K43" i="1"/>
  <c r="H43" i="1"/>
  <c r="E43" i="1"/>
  <c r="AC23" i="1"/>
  <c r="Z23" i="1"/>
  <c r="W23" i="1"/>
  <c r="T23" i="1"/>
  <c r="Q23" i="1"/>
  <c r="N23" i="1"/>
  <c r="K23" i="1"/>
  <c r="H23" i="1"/>
  <c r="E23" i="1"/>
  <c r="AC34" i="1"/>
  <c r="Z34" i="1"/>
  <c r="W34" i="1"/>
  <c r="T34" i="1"/>
  <c r="Q34" i="1"/>
  <c r="N34" i="1"/>
  <c r="K34" i="1"/>
  <c r="H34" i="1"/>
  <c r="E34" i="1"/>
  <c r="AC9" i="1"/>
  <c r="Z9" i="1"/>
  <c r="W9" i="1"/>
  <c r="T9" i="1"/>
  <c r="Q9" i="1"/>
  <c r="N9" i="1"/>
  <c r="K9" i="1"/>
  <c r="H9" i="1"/>
  <c r="E9" i="1"/>
  <c r="AC44" i="1"/>
  <c r="Z44" i="1"/>
  <c r="W44" i="1"/>
  <c r="T44" i="1"/>
  <c r="Q44" i="1"/>
  <c r="N44" i="1"/>
  <c r="K44" i="1"/>
  <c r="H44" i="1"/>
  <c r="E44" i="1"/>
  <c r="AC18" i="1"/>
  <c r="Z18" i="1"/>
  <c r="W18" i="1"/>
  <c r="T18" i="1"/>
  <c r="Q18" i="1"/>
  <c r="N18" i="1"/>
  <c r="K18" i="1"/>
  <c r="H18" i="1"/>
  <c r="E18" i="1"/>
  <c r="AC6" i="1"/>
  <c r="Z6" i="1"/>
  <c r="W6" i="1"/>
  <c r="T6" i="1"/>
  <c r="Q6" i="1"/>
  <c r="N6" i="1"/>
  <c r="K6" i="1"/>
  <c r="H6" i="1"/>
  <c r="E6" i="1"/>
  <c r="AC32" i="1"/>
  <c r="Z32" i="1"/>
  <c r="W32" i="1"/>
  <c r="T32" i="1"/>
  <c r="Q32" i="1"/>
  <c r="N32" i="1"/>
  <c r="K32" i="1"/>
  <c r="H32" i="1"/>
  <c r="E32" i="1"/>
  <c r="AC15" i="1"/>
  <c r="Z15" i="1"/>
  <c r="W15" i="1"/>
  <c r="T15" i="1"/>
  <c r="Q15" i="1"/>
  <c r="N15" i="1"/>
  <c r="K15" i="1"/>
  <c r="H15" i="1"/>
  <c r="E15" i="1"/>
  <c r="AC33" i="1"/>
  <c r="Z33" i="1"/>
  <c r="W33" i="1"/>
  <c r="T33" i="1"/>
  <c r="Q33" i="1"/>
  <c r="N33" i="1"/>
  <c r="K33" i="1"/>
  <c r="H33" i="1"/>
  <c r="E33" i="1"/>
  <c r="AC28" i="1"/>
  <c r="Z28" i="1"/>
  <c r="W28" i="1"/>
  <c r="T28" i="1"/>
  <c r="Q28" i="1"/>
  <c r="N28" i="1"/>
  <c r="K28" i="1"/>
  <c r="H28" i="1"/>
  <c r="E28" i="1"/>
  <c r="AC37" i="1"/>
  <c r="Z37" i="1"/>
  <c r="W37" i="1"/>
  <c r="T37" i="1"/>
  <c r="Q37" i="1"/>
  <c r="N37" i="1"/>
  <c r="K37" i="1"/>
  <c r="H37" i="1"/>
  <c r="E37" i="1"/>
  <c r="AC16" i="1"/>
  <c r="Z16" i="1"/>
  <c r="W16" i="1"/>
  <c r="T16" i="1"/>
  <c r="Q16" i="1"/>
  <c r="N16" i="1"/>
  <c r="K16" i="1"/>
  <c r="H16" i="1"/>
  <c r="E16" i="1"/>
  <c r="AC40" i="1"/>
  <c r="Z40" i="1"/>
  <c r="W40" i="1"/>
  <c r="T40" i="1"/>
  <c r="Q40" i="1"/>
  <c r="N40" i="1"/>
  <c r="K40" i="1"/>
  <c r="H40" i="1"/>
  <c r="E40" i="1"/>
  <c r="AC8" i="1"/>
  <c r="Z8" i="1"/>
  <c r="W8" i="1"/>
  <c r="T8" i="1"/>
  <c r="Q8" i="1"/>
  <c r="N8" i="1"/>
  <c r="K8" i="1"/>
  <c r="H8" i="1"/>
  <c r="E8" i="1"/>
  <c r="AC47" i="1"/>
  <c r="Z47" i="1"/>
  <c r="W47" i="1"/>
  <c r="T47" i="1"/>
  <c r="Q47" i="1"/>
  <c r="N47" i="1"/>
  <c r="K47" i="1"/>
  <c r="H47" i="1"/>
  <c r="E47" i="1"/>
  <c r="AC45" i="1"/>
  <c r="Z45" i="1"/>
  <c r="W45" i="1"/>
  <c r="T45" i="1"/>
  <c r="Q45" i="1"/>
  <c r="N45" i="1"/>
  <c r="K45" i="1"/>
  <c r="H45" i="1"/>
  <c r="E45" i="1"/>
  <c r="AC25" i="1"/>
  <c r="Z25" i="1"/>
  <c r="W25" i="1"/>
  <c r="T25" i="1"/>
  <c r="Q25" i="1"/>
  <c r="N25" i="1"/>
  <c r="K25" i="1"/>
  <c r="H25" i="1"/>
  <c r="E25" i="1"/>
  <c r="AC41" i="1"/>
  <c r="Z41" i="1"/>
  <c r="W41" i="1"/>
  <c r="T41" i="1"/>
  <c r="Q41" i="1"/>
  <c r="N41" i="1"/>
  <c r="K41" i="1"/>
  <c r="H41" i="1"/>
  <c r="E41" i="1"/>
  <c r="AC17" i="1"/>
  <c r="Z17" i="1"/>
  <c r="W17" i="1"/>
  <c r="T17" i="1"/>
  <c r="Q17" i="1"/>
  <c r="N17" i="1"/>
  <c r="K17" i="1"/>
  <c r="H17" i="1"/>
  <c r="E17" i="1"/>
  <c r="AC11" i="1"/>
  <c r="Z11" i="1"/>
  <c r="W11" i="1"/>
  <c r="T11" i="1"/>
  <c r="Q11" i="1"/>
  <c r="N11" i="1"/>
  <c r="K11" i="1"/>
  <c r="H11" i="1"/>
  <c r="E11" i="1"/>
  <c r="AC31" i="1"/>
  <c r="Z31" i="1"/>
  <c r="W31" i="1"/>
  <c r="T31" i="1"/>
  <c r="Q31" i="1"/>
  <c r="N31" i="1"/>
  <c r="K31" i="1"/>
  <c r="H31" i="1"/>
  <c r="E31" i="1"/>
  <c r="AC39" i="1"/>
  <c r="Z39" i="1"/>
  <c r="W39" i="1"/>
  <c r="T39" i="1"/>
  <c r="Q39" i="1"/>
  <c r="N39" i="1"/>
  <c r="K39" i="1"/>
  <c r="H39" i="1"/>
  <c r="E39" i="1"/>
  <c r="AH26" i="1"/>
  <c r="AC26" i="1"/>
  <c r="AD26" i="1" s="1"/>
  <c r="Z26" i="1"/>
  <c r="AA26" i="1" s="1"/>
  <c r="W26" i="1"/>
  <c r="X26" i="1" s="1"/>
  <c r="T26" i="1"/>
  <c r="U26" i="1" s="1"/>
  <c r="Q26" i="1"/>
  <c r="R26" i="1" s="1"/>
  <c r="N26" i="1"/>
  <c r="O26" i="1" s="1"/>
  <c r="K26" i="1"/>
  <c r="L26" i="1" s="1"/>
  <c r="H26" i="1"/>
  <c r="I26" i="1" s="1"/>
  <c r="E26" i="1"/>
  <c r="F26" i="1" s="1"/>
  <c r="F39" i="1" l="1"/>
  <c r="I39" i="1"/>
  <c r="L39" i="1"/>
  <c r="O39" i="1"/>
  <c r="R39" i="1"/>
  <c r="U39" i="1"/>
  <c r="X39" i="1"/>
  <c r="AA39" i="1"/>
  <c r="AD39" i="1"/>
  <c r="AH39" i="1"/>
  <c r="F31" i="1"/>
  <c r="I31" i="1"/>
  <c r="L31" i="1"/>
  <c r="O31" i="1"/>
  <c r="R31" i="1"/>
  <c r="U31" i="1"/>
  <c r="X31" i="1"/>
  <c r="AA31" i="1"/>
  <c r="AD31" i="1"/>
  <c r="AH31" i="1"/>
  <c r="F11" i="1"/>
  <c r="I11" i="1"/>
  <c r="L11" i="1"/>
  <c r="O11" i="1"/>
  <c r="R11" i="1"/>
  <c r="U11" i="1"/>
  <c r="X11" i="1"/>
  <c r="AA11" i="1"/>
  <c r="AD11" i="1"/>
  <c r="AH11" i="1"/>
  <c r="F17" i="1"/>
  <c r="I17" i="1"/>
  <c r="L17" i="1"/>
  <c r="O17" i="1"/>
  <c r="R17" i="1"/>
  <c r="U17" i="1"/>
  <c r="X17" i="1"/>
  <c r="AA17" i="1"/>
  <c r="AD17" i="1"/>
  <c r="AH17" i="1"/>
  <c r="F41" i="1"/>
  <c r="I41" i="1"/>
  <c r="L41" i="1"/>
  <c r="O41" i="1"/>
  <c r="R41" i="1"/>
  <c r="U41" i="1"/>
  <c r="X41" i="1"/>
  <c r="AA41" i="1"/>
  <c r="AD41" i="1"/>
  <c r="AH41" i="1"/>
  <c r="F25" i="1"/>
  <c r="I25" i="1"/>
  <c r="L25" i="1"/>
  <c r="O25" i="1"/>
  <c r="R25" i="1"/>
  <c r="U25" i="1"/>
  <c r="X25" i="1"/>
  <c r="AA25" i="1"/>
  <c r="AD25" i="1"/>
  <c r="AH25" i="1"/>
  <c r="F45" i="1"/>
  <c r="I45" i="1"/>
  <c r="L45" i="1"/>
  <c r="O45" i="1"/>
  <c r="R45" i="1"/>
  <c r="U45" i="1"/>
  <c r="X45" i="1"/>
  <c r="AA45" i="1"/>
  <c r="AD45" i="1"/>
  <c r="AH45" i="1"/>
  <c r="F47" i="1"/>
  <c r="I47" i="1"/>
  <c r="L47" i="1"/>
  <c r="O47" i="1"/>
  <c r="R47" i="1"/>
  <c r="U47" i="1"/>
  <c r="X47" i="1"/>
  <c r="AA47" i="1"/>
  <c r="AD47" i="1"/>
  <c r="AH47" i="1"/>
  <c r="F8" i="1"/>
  <c r="I8" i="1"/>
  <c r="L8" i="1"/>
  <c r="O8" i="1"/>
  <c r="R8" i="1"/>
  <c r="U8" i="1"/>
  <c r="X8" i="1"/>
  <c r="AA8" i="1"/>
  <c r="AD8" i="1"/>
  <c r="AH8" i="1"/>
  <c r="F40" i="1"/>
  <c r="I40" i="1"/>
  <c r="L40" i="1"/>
  <c r="O40" i="1"/>
  <c r="R40" i="1"/>
  <c r="U40" i="1"/>
  <c r="X40" i="1"/>
  <c r="AA40" i="1"/>
  <c r="AD40" i="1"/>
  <c r="AH40" i="1"/>
  <c r="F16" i="1"/>
  <c r="I16" i="1"/>
  <c r="L16" i="1"/>
  <c r="O16" i="1"/>
  <c r="R16" i="1"/>
  <c r="U16" i="1"/>
  <c r="X16" i="1"/>
  <c r="AA16" i="1"/>
  <c r="AD16" i="1"/>
  <c r="AH16" i="1"/>
  <c r="F37" i="1"/>
  <c r="I37" i="1"/>
  <c r="L37" i="1"/>
  <c r="O37" i="1"/>
  <c r="R37" i="1"/>
  <c r="U37" i="1"/>
  <c r="X37" i="1"/>
  <c r="AA37" i="1"/>
  <c r="AD37" i="1"/>
  <c r="AH37" i="1"/>
  <c r="F28" i="1"/>
  <c r="I28" i="1"/>
  <c r="L28" i="1"/>
  <c r="O28" i="1"/>
  <c r="R28" i="1"/>
  <c r="U28" i="1"/>
  <c r="X28" i="1"/>
  <c r="AA28" i="1"/>
  <c r="AD28" i="1"/>
  <c r="AH28" i="1"/>
  <c r="F33" i="1"/>
  <c r="I33" i="1"/>
  <c r="L33" i="1"/>
  <c r="O33" i="1"/>
  <c r="R33" i="1"/>
  <c r="U33" i="1"/>
  <c r="X33" i="1"/>
  <c r="AA33" i="1"/>
  <c r="AD33" i="1"/>
  <c r="AH33" i="1"/>
  <c r="F15" i="1"/>
  <c r="I15" i="1"/>
  <c r="L15" i="1"/>
  <c r="O15" i="1"/>
  <c r="R15" i="1"/>
  <c r="U15" i="1"/>
  <c r="X15" i="1"/>
  <c r="AA15" i="1"/>
  <c r="AD15" i="1"/>
  <c r="AH15" i="1"/>
  <c r="F32" i="1"/>
  <c r="I32" i="1"/>
  <c r="L32" i="1"/>
  <c r="O32" i="1"/>
  <c r="R32" i="1"/>
  <c r="U32" i="1"/>
  <c r="X32" i="1"/>
  <c r="AA32" i="1"/>
  <c r="AD32" i="1"/>
  <c r="AH32" i="1"/>
  <c r="F6" i="1"/>
  <c r="I6" i="1"/>
  <c r="L6" i="1"/>
  <c r="O6" i="1"/>
  <c r="R6" i="1"/>
  <c r="U6" i="1"/>
  <c r="X6" i="1"/>
  <c r="AA6" i="1"/>
  <c r="AD6" i="1"/>
  <c r="AH6" i="1"/>
  <c r="F18" i="1"/>
  <c r="I18" i="1"/>
  <c r="L18" i="1"/>
  <c r="O18" i="1"/>
  <c r="R18" i="1"/>
  <c r="U18" i="1"/>
  <c r="X18" i="1"/>
  <c r="AA18" i="1"/>
  <c r="AD18" i="1"/>
  <c r="AH18" i="1"/>
  <c r="F44" i="1"/>
  <c r="I44" i="1"/>
  <c r="L44" i="1"/>
  <c r="O44" i="1"/>
  <c r="R44" i="1"/>
  <c r="U44" i="1"/>
  <c r="X44" i="1"/>
  <c r="AA44" i="1"/>
  <c r="AD44" i="1"/>
  <c r="AH44" i="1"/>
  <c r="F9" i="1"/>
  <c r="I9" i="1"/>
  <c r="L9" i="1"/>
  <c r="O9" i="1"/>
  <c r="R9" i="1"/>
  <c r="U9" i="1"/>
  <c r="X9" i="1"/>
  <c r="AA9" i="1"/>
  <c r="AD9" i="1"/>
  <c r="AH9" i="1"/>
  <c r="F34" i="1"/>
  <c r="I34" i="1"/>
  <c r="L34" i="1"/>
  <c r="O34" i="1"/>
  <c r="R34" i="1"/>
  <c r="U34" i="1"/>
  <c r="X34" i="1"/>
  <c r="AA34" i="1"/>
  <c r="AD34" i="1"/>
  <c r="AH34" i="1"/>
  <c r="F23" i="1"/>
  <c r="I23" i="1"/>
  <c r="L23" i="1"/>
  <c r="O23" i="1"/>
  <c r="R23" i="1"/>
  <c r="U23" i="1"/>
  <c r="X23" i="1"/>
  <c r="AA23" i="1"/>
  <c r="AD23" i="1"/>
  <c r="AH23" i="1"/>
  <c r="F43" i="1"/>
  <c r="I43" i="1"/>
  <c r="L43" i="1"/>
  <c r="O43" i="1"/>
  <c r="R43" i="1"/>
  <c r="U43" i="1"/>
  <c r="X43" i="1"/>
  <c r="AA43" i="1"/>
  <c r="AD43" i="1"/>
  <c r="AH43" i="1"/>
  <c r="F48" i="1"/>
  <c r="I48" i="1"/>
  <c r="L48" i="1"/>
  <c r="O48" i="1"/>
  <c r="R48" i="1"/>
  <c r="U48" i="1"/>
  <c r="X48" i="1"/>
  <c r="AA48" i="1"/>
  <c r="AD48" i="1"/>
  <c r="AH48" i="1"/>
  <c r="F3" i="1"/>
  <c r="I3" i="1"/>
  <c r="L3" i="1"/>
  <c r="O3" i="1"/>
  <c r="R3" i="1"/>
  <c r="U3" i="1"/>
  <c r="X3" i="1"/>
  <c r="AA3" i="1"/>
  <c r="AD3" i="1"/>
  <c r="AH3" i="1"/>
  <c r="F27" i="1"/>
  <c r="I27" i="1"/>
  <c r="L27" i="1"/>
  <c r="O27" i="1"/>
  <c r="R27" i="1"/>
  <c r="U27" i="1"/>
  <c r="X27" i="1"/>
  <c r="AA27" i="1"/>
  <c r="AD27" i="1"/>
  <c r="AH27" i="1"/>
  <c r="F24" i="1"/>
  <c r="I24" i="1"/>
  <c r="L24" i="1"/>
  <c r="O24" i="1"/>
  <c r="R24" i="1"/>
  <c r="U24" i="1"/>
  <c r="X24" i="1"/>
  <c r="AA24" i="1"/>
  <c r="AD24" i="1"/>
  <c r="AH24" i="1"/>
  <c r="F7" i="1"/>
  <c r="I7" i="1"/>
  <c r="L7" i="1"/>
  <c r="O7" i="1"/>
  <c r="R7" i="1"/>
  <c r="U7" i="1"/>
  <c r="X7" i="1"/>
  <c r="AA7" i="1"/>
  <c r="AD7" i="1"/>
  <c r="AH7" i="1"/>
  <c r="F35" i="1"/>
  <c r="I35" i="1"/>
  <c r="L35" i="1"/>
  <c r="O35" i="1"/>
  <c r="R35" i="1"/>
  <c r="U35" i="1"/>
  <c r="X35" i="1"/>
  <c r="AA35" i="1"/>
  <c r="AD35" i="1"/>
  <c r="AH35" i="1"/>
  <c r="F21" i="1"/>
  <c r="I21" i="1"/>
  <c r="L21" i="1"/>
  <c r="O21" i="1"/>
  <c r="R21" i="1"/>
  <c r="U21" i="1"/>
  <c r="X21" i="1"/>
  <c r="AA21" i="1"/>
  <c r="AD21" i="1"/>
  <c r="AH21" i="1"/>
  <c r="F5" i="1"/>
  <c r="I5" i="1"/>
  <c r="L5" i="1"/>
  <c r="O5" i="1"/>
  <c r="R5" i="1"/>
  <c r="U5" i="1"/>
  <c r="X5" i="1"/>
  <c r="AA5" i="1"/>
  <c r="AD5" i="1"/>
  <c r="AH5" i="1"/>
  <c r="F10" i="1"/>
  <c r="I10" i="1"/>
  <c r="L10" i="1"/>
  <c r="O10" i="1"/>
  <c r="R10" i="1"/>
  <c r="U10" i="1"/>
  <c r="X10" i="1"/>
  <c r="AA10" i="1"/>
  <c r="AD10" i="1"/>
  <c r="AH10" i="1"/>
  <c r="F4" i="1"/>
  <c r="I4" i="1"/>
  <c r="L4" i="1"/>
  <c r="O4" i="1"/>
  <c r="R4" i="1"/>
  <c r="U4" i="1"/>
  <c r="X4" i="1"/>
  <c r="AA4" i="1"/>
  <c r="AD4" i="1"/>
  <c r="AH4" i="1"/>
  <c r="F22" i="1"/>
  <c r="I22" i="1"/>
  <c r="L22" i="1"/>
  <c r="O22" i="1"/>
  <c r="R22" i="1"/>
  <c r="U22" i="1"/>
  <c r="X22" i="1"/>
  <c r="AA22" i="1"/>
  <c r="AD22" i="1"/>
  <c r="AH22" i="1"/>
  <c r="F38" i="1"/>
  <c r="I38" i="1"/>
  <c r="L38" i="1"/>
  <c r="O38" i="1"/>
  <c r="R38" i="1"/>
  <c r="U38" i="1"/>
  <c r="X38" i="1"/>
  <c r="AA38" i="1"/>
  <c r="AD38" i="1"/>
  <c r="AH38" i="1"/>
  <c r="F30" i="1"/>
  <c r="I30" i="1"/>
  <c r="L30" i="1"/>
  <c r="O30" i="1"/>
  <c r="R30" i="1"/>
  <c r="U30" i="1"/>
  <c r="X30" i="1"/>
  <c r="AA30" i="1"/>
  <c r="AD30" i="1"/>
  <c r="AH30" i="1"/>
  <c r="F13" i="1"/>
  <c r="I13" i="1"/>
  <c r="L13" i="1"/>
  <c r="O13" i="1"/>
  <c r="R13" i="1"/>
  <c r="U13" i="1"/>
  <c r="X13" i="1"/>
  <c r="AA13" i="1"/>
  <c r="AD13" i="1"/>
  <c r="AH13" i="1"/>
  <c r="F36" i="1"/>
  <c r="I36" i="1"/>
  <c r="L36" i="1"/>
  <c r="O36" i="1"/>
  <c r="R36" i="1"/>
  <c r="U36" i="1"/>
  <c r="X36" i="1"/>
  <c r="AA36" i="1"/>
  <c r="AD36" i="1"/>
  <c r="AH36" i="1"/>
  <c r="F19" i="1"/>
  <c r="I19" i="1"/>
  <c r="L19" i="1"/>
  <c r="O19" i="1"/>
  <c r="R19" i="1"/>
  <c r="U19" i="1"/>
  <c r="X19" i="1"/>
  <c r="AA19" i="1"/>
  <c r="AD19" i="1"/>
  <c r="AH19" i="1"/>
  <c r="F42" i="1"/>
  <c r="I42" i="1"/>
  <c r="L42" i="1"/>
  <c r="O42" i="1"/>
  <c r="R42" i="1"/>
  <c r="U42" i="1"/>
  <c r="X42" i="1"/>
  <c r="AA42" i="1"/>
  <c r="AD42" i="1"/>
  <c r="AH42" i="1"/>
  <c r="F29" i="1"/>
  <c r="I29" i="1"/>
  <c r="L29" i="1"/>
  <c r="O29" i="1"/>
  <c r="R29" i="1"/>
  <c r="U29" i="1"/>
  <c r="X29" i="1"/>
  <c r="AA29" i="1"/>
  <c r="AD29" i="1"/>
  <c r="AH29" i="1"/>
  <c r="F46" i="1"/>
  <c r="I46" i="1"/>
  <c r="L46" i="1"/>
  <c r="O46" i="1"/>
  <c r="R46" i="1"/>
  <c r="U46" i="1"/>
  <c r="X46" i="1"/>
  <c r="AA46" i="1"/>
  <c r="AD46" i="1"/>
  <c r="AH46" i="1"/>
  <c r="F12" i="1"/>
  <c r="I12" i="1"/>
  <c r="L12" i="1"/>
  <c r="O12" i="1"/>
  <c r="R12" i="1"/>
  <c r="U12" i="1"/>
  <c r="X12" i="1"/>
  <c r="AA12" i="1"/>
  <c r="AD12" i="1"/>
  <c r="AH12" i="1"/>
  <c r="F49" i="1"/>
  <c r="I49" i="1"/>
  <c r="L49" i="1"/>
  <c r="O49" i="1"/>
  <c r="R49" i="1"/>
  <c r="U49" i="1"/>
  <c r="X49" i="1"/>
  <c r="AA49" i="1"/>
  <c r="AD49" i="1"/>
  <c r="AH49" i="1"/>
  <c r="F14" i="1"/>
  <c r="I14" i="1"/>
  <c r="L14" i="1"/>
  <c r="O14" i="1"/>
  <c r="R14" i="1"/>
  <c r="U14" i="1"/>
  <c r="X14" i="1"/>
  <c r="AA14" i="1"/>
  <c r="AD14" i="1"/>
  <c r="AH14" i="1"/>
  <c r="F20" i="1"/>
  <c r="I20" i="1"/>
  <c r="L20" i="1"/>
  <c r="O20" i="1"/>
  <c r="R20" i="1"/>
  <c r="U20" i="1"/>
  <c r="X20" i="1"/>
  <c r="AA20" i="1"/>
  <c r="AD20" i="1"/>
  <c r="AH20" i="1"/>
</calcChain>
</file>

<file path=xl/sharedStrings.xml><?xml version="1.0" encoding="utf-8"?>
<sst xmlns="http://schemas.openxmlformats.org/spreadsheetml/2006/main" count="81" uniqueCount="81">
  <si>
    <t>N°Dossard</t>
  </si>
  <si>
    <t>Nom Bin</t>
  </si>
  <si>
    <t>H départ</t>
  </si>
  <si>
    <t>Temps trail 1 + VTT 1</t>
  </si>
  <si>
    <t>Classement trail 1 + VTT 1</t>
  </si>
  <si>
    <t>H départ trail 2</t>
  </si>
  <si>
    <t>Temps trail 2</t>
  </si>
  <si>
    <t>Classement trail 2</t>
  </si>
  <si>
    <t>H départ CO 1</t>
  </si>
  <si>
    <t>Temps CO 1</t>
  </si>
  <si>
    <t>Classement CO 1</t>
  </si>
  <si>
    <t>H départ VTT 2</t>
  </si>
  <si>
    <t>Temps VTT 2</t>
  </si>
  <si>
    <t>Classement VTT 2</t>
  </si>
  <si>
    <t>H départ CO 2</t>
  </si>
  <si>
    <t>Temps CO 2</t>
  </si>
  <si>
    <t>Classement CO 2</t>
  </si>
  <si>
    <t>H départ VTT 3</t>
  </si>
  <si>
    <t>Temps VTT 3</t>
  </si>
  <si>
    <t>Classement VTT 3</t>
  </si>
  <si>
    <t>H départ canoê</t>
  </si>
  <si>
    <t>Temps canoë</t>
  </si>
  <si>
    <t>Classement canoë</t>
  </si>
  <si>
    <t>H départ VTT 4</t>
  </si>
  <si>
    <t>Temps VTT 4</t>
  </si>
  <si>
    <t>Classement VTT 4</t>
  </si>
  <si>
    <t>H départ R&amp;B</t>
  </si>
  <si>
    <t>Temps R&amp;B</t>
  </si>
  <si>
    <t>Classement R&amp;B</t>
  </si>
  <si>
    <t>Pén CO</t>
  </si>
  <si>
    <t>H arrivée</t>
  </si>
  <si>
    <t>Temps tot</t>
  </si>
  <si>
    <t>Classement</t>
  </si>
  <si>
    <t xml:space="preserve">Pen </t>
  </si>
  <si>
    <t>Balise63 les Reco</t>
  </si>
  <si>
    <t>BINtÔM’</t>
  </si>
  <si>
    <t>Bouya</t>
  </si>
  <si>
    <t>Caminiko</t>
  </si>
  <si>
    <t>Cobalt FTW</t>
  </si>
  <si>
    <t>Coco Pop's</t>
  </si>
  <si>
    <t>Dupond et Dupont</t>
  </si>
  <si>
    <t>Emilie et Aurore</t>
  </si>
  <si>
    <t>Flash et Sally</t>
  </si>
  <si>
    <t>Haute loire évasion</t>
  </si>
  <si>
    <t>Jigoro Kano</t>
  </si>
  <si>
    <t>La Dream Team</t>
  </si>
  <si>
    <t>Les chargés de la faire</t>
  </si>
  <si>
    <t>Les déboussolées</t>
  </si>
  <si>
    <t>Les désorientées</t>
  </si>
  <si>
    <t>Les Gigis</t>
  </si>
  <si>
    <t>Les inconnus</t>
  </si>
  <si>
    <t>Les Jacquots</t>
  </si>
  <si>
    <t>Les Lozériens</t>
  </si>
  <si>
    <t>Les mecs</t>
  </si>
  <si>
    <t>les néophytes</t>
  </si>
  <si>
    <t>Les pas pressés du Velay</t>
  </si>
  <si>
    <t>Les Picards</t>
  </si>
  <si>
    <t>Les raideuses du dimanche</t>
  </si>
  <si>
    <t>Les Réa Mazones</t>
  </si>
  <si>
    <t>Les rustines de choc</t>
  </si>
  <si>
    <t>Les sangliers</t>
  </si>
  <si>
    <t>Les serre-files</t>
  </si>
  <si>
    <t>Les Toulousains</t>
  </si>
  <si>
    <t>Les vitho en folie</t>
  </si>
  <si>
    <t>les warriors</t>
  </si>
  <si>
    <t>Binôme 64</t>
  </si>
  <si>
    <t>MaïBau Breizh</t>
  </si>
  <si>
    <t>Martu</t>
  </si>
  <si>
    <t>NOUMA NOUMA YEEE</t>
  </si>
  <si>
    <t>Ours</t>
  </si>
  <si>
    <t>Pédale mais Pagaie</t>
  </si>
  <si>
    <t>Pink Ladies XC63</t>
  </si>
  <si>
    <t>SIGMAventure</t>
  </si>
  <si>
    <t>SV PERF / LA REVANCHE</t>
  </si>
  <si>
    <t>Team ATC</t>
  </si>
  <si>
    <t>Team Chocolatine !</t>
  </si>
  <si>
    <t>team desco</t>
  </si>
  <si>
    <t>Vaurien</t>
  </si>
  <si>
    <t>VERNEA-X</t>
  </si>
  <si>
    <t>VINOPHILE</t>
  </si>
  <si>
    <t>XTTR Al.Al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</si>
</sst>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 style="medium">
        <color rgb="FFD9D9D9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D9D9D9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2" fillId="0" borderId="1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1" fillId="0" borderId="3" xfId="1" applyFill="1" applyBorder="1" applyAlignment="1">
      <alignment wrapText="1"/>
    </xf>
    <xf numFmtId="0" fontId="4" fillId="0" borderId="4" xfId="0" applyFont="1" applyBorder="1" applyAlignment="1">
      <alignment wrapText="1"/>
    </xf>
  </cellXfs>
  <cellStyles count="2">
    <cellStyle name="Lien hypertexte" xfId="1" builtinId="8"/>
    <cellStyle name="Normal" xfId="0" builtinId="0"/>
  </cellStyles>
  <dxfs count="32">
    <dxf>
      <numFmt numFmtId="164" formatCode="[$-F400]h:mm:ss\ AM/PM"/>
    </dxf>
    <dxf>
      <numFmt numFmtId="0" formatCode="General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fill>
        <patternFill patternType="none">
          <fgColor indexed="64"/>
          <bgColor auto="1"/>
        </patternFill>
      </fill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4" displayName="Tableau14" ref="B2:AH49" totalsRowShown="0" headerRowDxfId="31">
  <autoFilter ref="B2:AH49"/>
  <sortState xmlns:xlrd2="http://schemas.microsoft.com/office/spreadsheetml/2017/richdata2" ref="B3:AH49">
    <sortCondition ref="AH2:AH49"/>
  </sortState>
  <tableColumns count="33">
    <tableColumn id="1" name="N°Dossard" dataDxfId="30"/>
    <tableColumn id="2" name="Nom Bin"/>
    <tableColumn id="3" name="H départ" dataDxfId="29"/>
    <tableColumn id="28" name="Temps trail 1 + VTT 1" dataDxfId="28">
      <calculatedColumnFormula>Tableau14[[#This Row],[H départ trail 2]]-Tableau14[[#This Row],[H départ]]</calculatedColumnFormula>
    </tableColumn>
    <tableColumn id="5" name="Classement trail 1 + VTT 1" dataDxfId="27">
      <calculatedColumnFormula>RANK(Tableau14[[#This Row],[Temps trail 1 + VTT 1]],Tableau14[Temps trail 1 + VTT 1],1)</calculatedColumnFormula>
    </tableColumn>
    <tableColumn id="30" name="H départ trail 2" dataDxfId="26"/>
    <tableColumn id="29" name="Temps trail 2" dataDxfId="25">
      <calculatedColumnFormula>Tableau14[[#This Row],[H départ CO 1]]-Tableau14[[#This Row],[H départ trail 2]]</calculatedColumnFormula>
    </tableColumn>
    <tableColumn id="6" name="Classement trail 2" dataDxfId="24">
      <calculatedColumnFormula>RANK(Tableau14[[#This Row],[Temps trail 2]],Tableau14[Temps trail 2],1)</calculatedColumnFormula>
    </tableColumn>
    <tableColumn id="13" name="H départ CO 1" dataDxfId="23"/>
    <tableColumn id="17" name="Temps CO 1" dataDxfId="22">
      <calculatedColumnFormula>Tableau14[[#This Row],[H départ VTT 2]]-Tableau14[[#This Row],[H départ CO 1]]</calculatedColumnFormula>
    </tableColumn>
    <tableColumn id="7" name="Classement CO 1" dataDxfId="21">
      <calculatedColumnFormula>RANK(Tableau14[[#This Row],[Temps CO 1]],Tableau14[Temps CO 1],1)</calculatedColumnFormula>
    </tableColumn>
    <tableColumn id="14" name="H départ VTT 2" dataDxfId="20"/>
    <tableColumn id="18" name="Temps VTT 2" dataDxfId="19">
      <calculatedColumnFormula>Tableau14[[#This Row],[H départ CO 2]]-Tableau14[[#This Row],[H départ VTT 2]]</calculatedColumnFormula>
    </tableColumn>
    <tableColumn id="12" name="Classement VTT 2" dataDxfId="18">
      <calculatedColumnFormula>RANK(Tableau14[[#This Row],[Temps VTT 2]],Tableau14[Temps VTT 2],1)</calculatedColumnFormula>
    </tableColumn>
    <tableColumn id="11" name="H départ CO 2" dataDxfId="17"/>
    <tableColumn id="20" name="Temps CO 2" dataDxfId="16">
      <calculatedColumnFormula>Tableau14[[#This Row],[H départ VTT 3]]-Tableau14[[#This Row],[H départ CO 2]]</calculatedColumnFormula>
    </tableColumn>
    <tableColumn id="15" name="Classement CO 2" dataDxfId="15">
      <calculatedColumnFormula>RANK(Tableau14[[#This Row],[Temps CO 2]],Tableau14[Temps CO 2],1)</calculatedColumnFormula>
    </tableColumn>
    <tableColumn id="19" name="H départ VTT 3" dataDxfId="14"/>
    <tableColumn id="27" name="Temps VTT 3" dataDxfId="13">
      <calculatedColumnFormula>Tableau14[[#This Row],[H départ canoê]]-Tableau14[[#This Row],[H départ VTT 3]]</calculatedColumnFormula>
    </tableColumn>
    <tableColumn id="16" name="Classement VTT 3" dataDxfId="12">
      <calculatedColumnFormula>RANK(Tableau14[[#This Row],[Temps VTT 3]],Tableau14[Temps VTT 3],1)</calculatedColumnFormula>
    </tableColumn>
    <tableColumn id="26" name="H départ canoê" dataDxfId="11"/>
    <tableColumn id="25" name="Temps canoë" dataDxfId="10">
      <calculatedColumnFormula>Tableau14[[#This Row],[H départ VTT 4]]-Tableau14[[#This Row],[H départ canoê]]</calculatedColumnFormula>
    </tableColumn>
    <tableColumn id="31" name="Classement canoë" dataDxfId="9">
      <calculatedColumnFormula>RANK(Tableau14[[#This Row],[Temps canoë]],Tableau14[Temps canoë],1)</calculatedColumnFormula>
    </tableColumn>
    <tableColumn id="24" name="H départ VTT 4" dataDxfId="8"/>
    <tableColumn id="23" name="Temps VTT 4" dataDxfId="7">
      <calculatedColumnFormula>Tableau14[[#This Row],[H départ R&amp;B]]-Tableau14[[#This Row],[H départ VTT 4]]</calculatedColumnFormula>
    </tableColumn>
    <tableColumn id="32" name="Classement VTT 4" dataDxfId="6">
      <calculatedColumnFormula>RANK(Tableau14[[#This Row],[Temps VTT 4]],Tableau14[Temps VTT 4],1)</calculatedColumnFormula>
    </tableColumn>
    <tableColumn id="22" name="H départ R&amp;B" dataDxfId="5"/>
    <tableColumn id="21" name="Temps R&amp;B" dataDxfId="4">
      <calculatedColumnFormula>Tableau14[[#This Row],[H arrivée]]-Tableau14[[#This Row],[H départ R&amp;B]]</calculatedColumnFormula>
    </tableColumn>
    <tableColumn id="33" name="Classement R&amp;B" dataDxfId="3">
      <calculatedColumnFormula>RANK(Tableau14[[#This Row],[Temps R&amp;B]],Tableau14[Temps R&amp;B],1)</calculatedColumnFormula>
    </tableColumn>
    <tableColumn id="4" name="Pén CO"/>
    <tableColumn id="8" name="H arrivée" dataDxfId="2"/>
    <tableColumn id="9" name="Temps tot" dataDxfId="0">
      <calculatedColumnFormula>Tableau14[[#This Row],[H arrivée]]-Tableau14[[#This Row],[H départ]]+Tableau14[[#This Row],[Pén CO]]*AK$2</calculatedColumnFormula>
    </tableColumn>
    <tableColumn id="10" name="Classement" dataDxfId="1">
      <calculatedColumnFormula>RANK(Tableau14[[#This Row],[Temps tot]],Tableau14[Temps tot],1)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al.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49"/>
  <sheetViews>
    <sheetView tabSelected="1" workbookViewId="0">
      <selection activeCell="V15" sqref="V15"/>
    </sheetView>
  </sheetViews>
  <sheetFormatPr baseColWidth="10" defaultRowHeight="15" x14ac:dyDescent="0.25"/>
  <cols>
    <col min="2" max="2" width="12.42578125" bestFit="1" customWidth="1"/>
    <col min="3" max="3" width="28.5703125" customWidth="1"/>
    <col min="4" max="4" width="10.85546875" bestFit="1" customWidth="1"/>
    <col min="5" max="5" width="21.28515625" bestFit="1" customWidth="1"/>
    <col min="6" max="6" width="25.85546875" bestFit="1" customWidth="1"/>
    <col min="7" max="7" width="16.28515625" bestFit="1" customWidth="1"/>
    <col min="8" max="8" width="14.5703125" bestFit="1" customWidth="1"/>
    <col min="9" max="9" width="19.140625" bestFit="1" customWidth="1"/>
    <col min="10" max="10" width="15.28515625" bestFit="1" customWidth="1"/>
    <col min="11" max="11" width="13.5703125" bestFit="1" customWidth="1"/>
    <col min="12" max="12" width="18" bestFit="1" customWidth="1"/>
    <col min="13" max="13" width="16" bestFit="1" customWidth="1"/>
    <col min="14" max="14" width="14.28515625" bestFit="1" customWidth="1"/>
    <col min="15" max="15" width="18.85546875" bestFit="1" customWidth="1"/>
    <col min="16" max="16" width="15.28515625" bestFit="1" customWidth="1"/>
    <col min="17" max="17" width="13.5703125" bestFit="1" customWidth="1"/>
    <col min="18" max="18" width="18" bestFit="1" customWidth="1"/>
    <col min="20" max="20" width="14.28515625" bestFit="1" customWidth="1"/>
    <col min="21" max="21" width="18.85546875" bestFit="1" customWidth="1"/>
    <col min="22" max="22" width="16.5703125" bestFit="1" customWidth="1"/>
    <col min="23" max="23" width="14.85546875" bestFit="1" customWidth="1"/>
    <col min="24" max="24" width="19.42578125" bestFit="1" customWidth="1"/>
    <col min="25" max="25" width="16" bestFit="1" customWidth="1"/>
    <col min="26" max="26" width="14.28515625" bestFit="1" customWidth="1"/>
    <col min="27" max="27" width="18.85546875" bestFit="1" customWidth="1"/>
    <col min="28" max="28" width="15.140625" bestFit="1" customWidth="1"/>
    <col min="29" max="29" width="13.42578125" bestFit="1" customWidth="1"/>
    <col min="30" max="30" width="17.85546875" bestFit="1" customWidth="1"/>
    <col min="31" max="31" width="9.7109375" bestFit="1" customWidth="1"/>
    <col min="32" max="32" width="11.28515625" bestFit="1" customWidth="1"/>
    <col min="33" max="33" width="12.140625" bestFit="1" customWidth="1"/>
    <col min="34" max="34" width="13.5703125" bestFit="1" customWidth="1"/>
  </cols>
  <sheetData>
    <row r="2" spans="2:37" ht="15.75" thickBot="1" x14ac:dyDescent="0.3">
      <c r="B2" t="s">
        <v>0</v>
      </c>
      <c r="C2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</v>
      </c>
      <c r="M2" s="1" t="s">
        <v>11</v>
      </c>
      <c r="N2" s="1" t="s">
        <v>12</v>
      </c>
      <c r="O2" s="2" t="s">
        <v>13</v>
      </c>
      <c r="P2" s="1" t="s">
        <v>14</v>
      </c>
      <c r="Q2" s="1" t="s">
        <v>15</v>
      </c>
      <c r="R2" s="2" t="s">
        <v>16</v>
      </c>
      <c r="S2" s="1" t="s">
        <v>17</v>
      </c>
      <c r="T2" s="1" t="s">
        <v>18</v>
      </c>
      <c r="U2" s="2" t="s">
        <v>19</v>
      </c>
      <c r="V2" s="1" t="s">
        <v>20</v>
      </c>
      <c r="W2" s="1" t="s">
        <v>21</v>
      </c>
      <c r="X2" s="2" t="s">
        <v>22</v>
      </c>
      <c r="Y2" s="1" t="s">
        <v>23</v>
      </c>
      <c r="Z2" s="1" t="s">
        <v>24</v>
      </c>
      <c r="AA2" s="2" t="s">
        <v>25</v>
      </c>
      <c r="AB2" s="1" t="s">
        <v>26</v>
      </c>
      <c r="AC2" s="1" t="s">
        <v>27</v>
      </c>
      <c r="AD2" s="2" t="s">
        <v>28</v>
      </c>
      <c r="AE2" t="s">
        <v>29</v>
      </c>
      <c r="AF2" s="1" t="s">
        <v>30</v>
      </c>
      <c r="AG2" t="s">
        <v>31</v>
      </c>
      <c r="AH2" s="1" t="s">
        <v>32</v>
      </c>
      <c r="AJ2" s="3" t="s">
        <v>33</v>
      </c>
      <c r="AK2" s="1">
        <v>6.9444444444444441E-3</v>
      </c>
    </row>
    <row r="3" spans="2:37" ht="15.75" thickBot="1" x14ac:dyDescent="0.3">
      <c r="B3" s="4">
        <v>58</v>
      </c>
      <c r="C3" s="9" t="s">
        <v>59</v>
      </c>
      <c r="D3" s="1">
        <v>0.35416666666666702</v>
      </c>
      <c r="E3" s="1">
        <f>Tableau14[[#This Row],[H départ trail 2]]-Tableau14[[#This Row],[H départ]]</f>
        <v>4.9652777777777435E-2</v>
      </c>
      <c r="F3" s="2">
        <f>RANK(Tableau14[[#This Row],[Temps trail 1 + VTT 1]],Tableau14[Temps trail 1 + VTT 1],1)</f>
        <v>10</v>
      </c>
      <c r="G3" s="1">
        <v>0.40381944444444445</v>
      </c>
      <c r="H3" s="1">
        <f>Tableau14[[#This Row],[H départ CO 1]]-Tableau14[[#This Row],[H départ trail 2]]</f>
        <v>2.0162037037037062E-2</v>
      </c>
      <c r="I3" s="2">
        <f>RANK(Tableau14[[#This Row],[Temps trail 2]],Tableau14[Temps trail 2],1)</f>
        <v>1</v>
      </c>
      <c r="J3" s="1">
        <v>0.42398148148148151</v>
      </c>
      <c r="K3" s="1">
        <f>Tableau14[[#This Row],[H départ VTT 2]]-Tableau14[[#This Row],[H départ CO 1]]</f>
        <v>1.6296296296296253E-2</v>
      </c>
      <c r="L3" s="2">
        <f>RANK(Tableau14[[#This Row],[Temps CO 1]],Tableau14[Temps CO 1],1)</f>
        <v>4</v>
      </c>
      <c r="M3" s="1">
        <v>0.44027777777777777</v>
      </c>
      <c r="N3" s="1">
        <f>Tableau14[[#This Row],[H départ CO 2]]-Tableau14[[#This Row],[H départ VTT 2]]</f>
        <v>1.5856481481481499E-2</v>
      </c>
      <c r="O3" s="2">
        <f>RANK(Tableau14[[#This Row],[Temps VTT 2]],Tableau14[Temps VTT 2],1)</f>
        <v>13</v>
      </c>
      <c r="P3" s="1">
        <v>0.45613425925925927</v>
      </c>
      <c r="Q3" s="1">
        <f>Tableau14[[#This Row],[H départ VTT 3]]-Tableau14[[#This Row],[H départ CO 2]]</f>
        <v>2.2766203703703691E-2</v>
      </c>
      <c r="R3" s="2">
        <f>RANK(Tableau14[[#This Row],[Temps CO 2]],Tableau14[Temps CO 2],1)</f>
        <v>1</v>
      </c>
      <c r="S3" s="1">
        <v>0.47890046296296296</v>
      </c>
      <c r="T3" s="1">
        <f>Tableau14[[#This Row],[H départ canoê]]-Tableau14[[#This Row],[H départ VTT 3]]</f>
        <v>1.3749999999999984E-2</v>
      </c>
      <c r="U3" s="2">
        <f>RANK(Tableau14[[#This Row],[Temps VTT 3]],Tableau14[Temps VTT 3],1)</f>
        <v>5</v>
      </c>
      <c r="V3" s="1">
        <v>0.49265046296296294</v>
      </c>
      <c r="W3" s="1">
        <f>Tableau14[[#This Row],[H départ VTT 4]]-Tableau14[[#This Row],[H départ canoê]]</f>
        <v>8.055555555555538E-3</v>
      </c>
      <c r="X3" s="2">
        <f>RANK(Tableau14[[#This Row],[Temps canoë]],Tableau14[Temps canoë],1)</f>
        <v>4</v>
      </c>
      <c r="Y3" s="1">
        <v>0.50070601851851848</v>
      </c>
      <c r="Z3" s="1">
        <f>Tableau14[[#This Row],[H départ R&amp;B]]-Tableau14[[#This Row],[H départ VTT 4]]</f>
        <v>3.0902777777778168E-3</v>
      </c>
      <c r="AA3" s="2">
        <f>RANK(Tableau14[[#This Row],[Temps VTT 4]],Tableau14[Temps VTT 4],1)</f>
        <v>3</v>
      </c>
      <c r="AB3" s="1">
        <v>0.5037962962962963</v>
      </c>
      <c r="AC3" s="1">
        <f>Tableau14[[#This Row],[H arrivée]]-Tableau14[[#This Row],[H départ R&amp;B]]</f>
        <v>1.0277777777777719E-2</v>
      </c>
      <c r="AD3" s="2">
        <f>RANK(Tableau14[[#This Row],[Temps R&amp;B]],Tableau14[Temps R&amp;B],1)</f>
        <v>13</v>
      </c>
      <c r="AE3">
        <v>0</v>
      </c>
      <c r="AF3" s="1">
        <v>0.51407407407407402</v>
      </c>
      <c r="AG3" s="1">
        <f>Tableau14[[#This Row],[H arrivée]]-Tableau14[[#This Row],[H départ]]+Tableau14[[#This Row],[Pén CO]]*AK$2</f>
        <v>0.159907407407407</v>
      </c>
      <c r="AH3">
        <f>RANK(Tableau14[[#This Row],[Temps tot]],Tableau14[Temps tot],1)</f>
        <v>1</v>
      </c>
    </row>
    <row r="4" spans="2:37" ht="15.75" thickBot="1" x14ac:dyDescent="0.3">
      <c r="B4" s="4">
        <v>66</v>
      </c>
      <c r="C4" s="5" t="s">
        <v>67</v>
      </c>
      <c r="D4" s="1">
        <v>0.35416666666666702</v>
      </c>
      <c r="E4" s="1">
        <f>Tableau14[[#This Row],[H départ trail 2]]-Tableau14[[#This Row],[H départ]]</f>
        <v>4.8726851851851494E-2</v>
      </c>
      <c r="F4" s="2">
        <f>RANK(Tableau14[[#This Row],[Temps trail 1 + VTT 1]],Tableau14[Temps trail 1 + VTT 1],1)</f>
        <v>2</v>
      </c>
      <c r="G4" s="1">
        <v>0.40289351851851851</v>
      </c>
      <c r="H4" s="1">
        <f>Tableau14[[#This Row],[H départ CO 1]]-Tableau14[[#This Row],[H départ trail 2]]</f>
        <v>2.1273148148148124E-2</v>
      </c>
      <c r="I4" s="2">
        <f>RANK(Tableau14[[#This Row],[Temps trail 2]],Tableau14[Temps trail 2],1)</f>
        <v>4</v>
      </c>
      <c r="J4" s="1">
        <v>0.42416666666666664</v>
      </c>
      <c r="K4" s="1">
        <f>Tableau14[[#This Row],[H départ VTT 2]]-Tableau14[[#This Row],[H départ CO 1]]</f>
        <v>1.7500000000000016E-2</v>
      </c>
      <c r="L4" s="2">
        <f>RANK(Tableau14[[#This Row],[Temps CO 1]],Tableau14[Temps CO 1],1)</f>
        <v>6</v>
      </c>
      <c r="M4" s="1">
        <v>0.44166666666666665</v>
      </c>
      <c r="N4" s="1">
        <f>Tableau14[[#This Row],[H départ CO 2]]-Tableau14[[#This Row],[H départ VTT 2]]</f>
        <v>1.4328703703703705E-2</v>
      </c>
      <c r="O4" s="2">
        <f>RANK(Tableau14[[#This Row],[Temps VTT 2]],Tableau14[Temps VTT 2],1)</f>
        <v>6</v>
      </c>
      <c r="P4" s="1">
        <v>0.45599537037037036</v>
      </c>
      <c r="Q4" s="1">
        <f>Tableau14[[#This Row],[H départ VTT 3]]-Tableau14[[#This Row],[H départ CO 2]]</f>
        <v>2.9976851851851893E-2</v>
      </c>
      <c r="R4" s="2">
        <f>RANK(Tableau14[[#This Row],[Temps CO 2]],Tableau14[Temps CO 2],1)</f>
        <v>9</v>
      </c>
      <c r="S4" s="1">
        <v>0.48597222222222225</v>
      </c>
      <c r="T4" s="1">
        <f>Tableau14[[#This Row],[H départ canoê]]-Tableau14[[#This Row],[H départ VTT 3]]</f>
        <v>1.4664351851851776E-2</v>
      </c>
      <c r="U4" s="2">
        <f>RANK(Tableau14[[#This Row],[Temps VTT 3]],Tableau14[Temps VTT 3],1)</f>
        <v>10</v>
      </c>
      <c r="V4" s="1">
        <v>0.50063657407407403</v>
      </c>
      <c r="W4" s="1">
        <f>Tableau14[[#This Row],[H départ VTT 4]]-Tableau14[[#This Row],[H départ canoê]]</f>
        <v>9.6875000000000711E-3</v>
      </c>
      <c r="X4" s="2">
        <f>RANK(Tableau14[[#This Row],[Temps canoë]],Tableau14[Temps canoë],1)</f>
        <v>16</v>
      </c>
      <c r="Y4" s="1">
        <v>0.5103240740740741</v>
      </c>
      <c r="Z4" s="1">
        <f>Tableau14[[#This Row],[H départ R&amp;B]]-Tableau14[[#This Row],[H départ VTT 4]]</f>
        <v>3.9467592592592471E-3</v>
      </c>
      <c r="AA4" s="2">
        <f>RANK(Tableau14[[#This Row],[Temps VTT 4]],Tableau14[Temps VTT 4],1)</f>
        <v>13</v>
      </c>
      <c r="AB4" s="1">
        <v>0.51427083333333334</v>
      </c>
      <c r="AC4" s="1">
        <f>Tableau14[[#This Row],[H arrivée]]-Tableau14[[#This Row],[H départ R&amp;B]]</f>
        <v>1.1446759259259309E-2</v>
      </c>
      <c r="AD4" s="2">
        <f>RANK(Tableau14[[#This Row],[Temps R&amp;B]],Tableau14[Temps R&amp;B],1)</f>
        <v>22</v>
      </c>
      <c r="AE4">
        <v>0</v>
      </c>
      <c r="AF4" s="1">
        <v>0.52571759259259265</v>
      </c>
      <c r="AG4" s="1">
        <f>Tableau14[[#This Row],[H arrivée]]-Tableau14[[#This Row],[H départ]]+Tableau14[[#This Row],[Pén CO]]*AK$2</f>
        <v>0.17155092592592563</v>
      </c>
      <c r="AH4">
        <f>RANK(Tableau14[[#This Row],[Temps tot]],Tableau14[Temps tot],1)</f>
        <v>2</v>
      </c>
    </row>
    <row r="5" spans="2:37" ht="15.75" thickBot="1" x14ac:dyDescent="0.3">
      <c r="B5" s="4">
        <v>64</v>
      </c>
      <c r="C5" s="5" t="s">
        <v>65</v>
      </c>
      <c r="D5" s="1">
        <v>0.35416666666666702</v>
      </c>
      <c r="E5" s="1">
        <f>Tableau14[[#This Row],[H départ trail 2]]-Tableau14[[#This Row],[H départ]]</f>
        <v>4.9305555555555214E-2</v>
      </c>
      <c r="F5" s="2">
        <f>RANK(Tableau14[[#This Row],[Temps trail 1 + VTT 1]],Tableau14[Temps trail 1 + VTT 1],1)</f>
        <v>7</v>
      </c>
      <c r="G5" s="1">
        <v>0.40347222222222223</v>
      </c>
      <c r="H5" s="1">
        <f>Tableau14[[#This Row],[H départ CO 1]]-Tableau14[[#This Row],[H départ trail 2]]</f>
        <v>2.256944444444442E-2</v>
      </c>
      <c r="I5" s="2">
        <f>RANK(Tableau14[[#This Row],[Temps trail 2]],Tableau14[Temps trail 2],1)</f>
        <v>9</v>
      </c>
      <c r="J5" s="1">
        <v>0.42604166666666665</v>
      </c>
      <c r="K5" s="1">
        <f>Tableau14[[#This Row],[H départ VTT 2]]-Tableau14[[#This Row],[H départ CO 1]]</f>
        <v>1.6296296296296309E-2</v>
      </c>
      <c r="L5" s="2">
        <f>RANK(Tableau14[[#This Row],[Temps CO 1]],Tableau14[Temps CO 1],1)</f>
        <v>5</v>
      </c>
      <c r="M5" s="1">
        <v>0.44233796296296296</v>
      </c>
      <c r="N5" s="1">
        <f>Tableau14[[#This Row],[H départ CO 2]]-Tableau14[[#This Row],[H départ VTT 2]]</f>
        <v>1.4976851851851825E-2</v>
      </c>
      <c r="O5" s="2">
        <f>RANK(Tableau14[[#This Row],[Temps VTT 2]],Tableau14[Temps VTT 2],1)</f>
        <v>8</v>
      </c>
      <c r="P5" s="1">
        <v>0.45731481481481479</v>
      </c>
      <c r="Q5" s="1">
        <f>Tableau14[[#This Row],[H départ VTT 3]]-Tableau14[[#This Row],[H départ CO 2]]</f>
        <v>2.9409722222222268E-2</v>
      </c>
      <c r="R5" s="2">
        <f>RANK(Tableau14[[#This Row],[Temps CO 2]],Tableau14[Temps CO 2],1)</f>
        <v>7</v>
      </c>
      <c r="S5" s="1">
        <v>0.48672453703703705</v>
      </c>
      <c r="T5" s="1">
        <f>Tableau14[[#This Row],[H départ canoê]]-Tableau14[[#This Row],[H départ VTT 3]]</f>
        <v>1.2754629629629644E-2</v>
      </c>
      <c r="U5" s="2">
        <f>RANK(Tableau14[[#This Row],[Temps VTT 3]],Tableau14[Temps VTT 3],1)</f>
        <v>4</v>
      </c>
      <c r="V5" s="1">
        <v>0.4994791666666667</v>
      </c>
      <c r="W5" s="1">
        <f>Tableau14[[#This Row],[H départ VTT 4]]-Tableau14[[#This Row],[H départ canoê]]</f>
        <v>8.1249999999999378E-3</v>
      </c>
      <c r="X5" s="2">
        <f>RANK(Tableau14[[#This Row],[Temps canoë]],Tableau14[Temps canoë],1)</f>
        <v>5</v>
      </c>
      <c r="Y5" s="1">
        <v>0.50760416666666663</v>
      </c>
      <c r="Z5" s="1">
        <f>Tableau14[[#This Row],[H départ R&amp;B]]-Tableau14[[#This Row],[H départ VTT 4]]</f>
        <v>3.4953703703703987E-3</v>
      </c>
      <c r="AA5" s="2">
        <f>RANK(Tableau14[[#This Row],[Temps VTT 4]],Tableau14[Temps VTT 4],1)</f>
        <v>5</v>
      </c>
      <c r="AB5" s="1">
        <v>0.51109953703703703</v>
      </c>
      <c r="AC5" s="1">
        <f>Tableau14[[#This Row],[H arrivée]]-Tableau14[[#This Row],[H départ R&amp;B]]</f>
        <v>9.6990740740741099E-3</v>
      </c>
      <c r="AD5" s="2">
        <f>RANK(Tableau14[[#This Row],[Temps R&amp;B]],Tableau14[Temps R&amp;B],1)</f>
        <v>8</v>
      </c>
      <c r="AE5">
        <v>1</v>
      </c>
      <c r="AF5" s="1">
        <v>0.52079861111111114</v>
      </c>
      <c r="AG5" s="1">
        <f>Tableau14[[#This Row],[H arrivée]]-Tableau14[[#This Row],[H départ]]+Tableau14[[#This Row],[Pén CO]]*AK$2</f>
        <v>0.17357638888888857</v>
      </c>
      <c r="AH5">
        <f>RANK(Tableau14[[#This Row],[Temps tot]],Tableau14[Temps tot],1)</f>
        <v>3</v>
      </c>
    </row>
    <row r="6" spans="2:37" ht="15.75" thickBot="1" x14ac:dyDescent="0.3">
      <c r="B6" s="4">
        <v>50</v>
      </c>
      <c r="C6" s="5" t="s">
        <v>51</v>
      </c>
      <c r="D6" s="1">
        <v>0.35416666666666702</v>
      </c>
      <c r="E6" s="1">
        <f>Tableau14[[#This Row],[H départ trail 2]]-Tableau14[[#This Row],[H départ]]</f>
        <v>5.2430555555555203E-2</v>
      </c>
      <c r="F6" s="2">
        <f>RANK(Tableau14[[#This Row],[Temps trail 1 + VTT 1]],Tableau14[Temps trail 1 + VTT 1],1)</f>
        <v>11</v>
      </c>
      <c r="G6" s="1">
        <v>0.40659722222222222</v>
      </c>
      <c r="H6" s="1">
        <f>Tableau14[[#This Row],[H départ CO 1]]-Tableau14[[#This Row],[H départ trail 2]]</f>
        <v>2.4537037037037024E-2</v>
      </c>
      <c r="I6" s="2">
        <f>RANK(Tableau14[[#This Row],[Temps trail 2]],Tableau14[Temps trail 2],1)</f>
        <v>17</v>
      </c>
      <c r="J6" s="1">
        <v>0.43113425925925924</v>
      </c>
      <c r="K6" s="1">
        <f>Tableau14[[#This Row],[H départ VTT 2]]-Tableau14[[#This Row],[H départ CO 1]]</f>
        <v>2.2569444444444475E-2</v>
      </c>
      <c r="L6" s="2">
        <f>RANK(Tableau14[[#This Row],[Temps CO 1]],Tableau14[Temps CO 1],1)</f>
        <v>19</v>
      </c>
      <c r="M6" s="1">
        <v>0.45370370370370372</v>
      </c>
      <c r="N6" s="1">
        <f>Tableau14[[#This Row],[H départ CO 2]]-Tableau14[[#This Row],[H départ VTT 2]]</f>
        <v>1.4976851851851825E-2</v>
      </c>
      <c r="O6" s="2">
        <f>RANK(Tableau14[[#This Row],[Temps VTT 2]],Tableau14[Temps VTT 2],1)</f>
        <v>8</v>
      </c>
      <c r="P6" s="1">
        <v>0.46868055555555554</v>
      </c>
      <c r="Q6" s="1">
        <f>Tableau14[[#This Row],[H départ VTT 3]]-Tableau14[[#This Row],[H départ CO 2]]</f>
        <v>2.387731481481481E-2</v>
      </c>
      <c r="R6" s="2">
        <f>RANK(Tableau14[[#This Row],[Temps CO 2]],Tableau14[Temps CO 2],1)</f>
        <v>3</v>
      </c>
      <c r="S6" s="1">
        <v>0.49255787037037035</v>
      </c>
      <c r="T6" s="1">
        <f>Tableau14[[#This Row],[H départ canoê]]-Tableau14[[#This Row],[H départ VTT 3]]</f>
        <v>1.6585648148148224E-2</v>
      </c>
      <c r="U6" s="2">
        <f>RANK(Tableau14[[#This Row],[Temps VTT 3]],Tableau14[Temps VTT 3],1)</f>
        <v>24</v>
      </c>
      <c r="V6" s="1">
        <v>0.50914351851851858</v>
      </c>
      <c r="W6" s="1">
        <f>Tableau14[[#This Row],[H départ VTT 4]]-Tableau14[[#This Row],[H départ canoê]]</f>
        <v>7.1990740740740522E-3</v>
      </c>
      <c r="X6" s="2">
        <f>RANK(Tableau14[[#This Row],[Temps canoë]],Tableau14[Temps canoë],1)</f>
        <v>3</v>
      </c>
      <c r="Y6" s="1">
        <v>0.51634259259259263</v>
      </c>
      <c r="Z6" s="1">
        <f>Tableau14[[#This Row],[H départ R&amp;B]]-Tableau14[[#This Row],[H départ VTT 4]]</f>
        <v>4.2361111111111072E-3</v>
      </c>
      <c r="AA6" s="2">
        <f>RANK(Tableau14[[#This Row],[Temps VTT 4]],Tableau14[Temps VTT 4],1)</f>
        <v>22</v>
      </c>
      <c r="AB6" s="1">
        <v>0.52057870370370374</v>
      </c>
      <c r="AC6" s="1">
        <f>Tableau14[[#This Row],[H arrivée]]-Tableau14[[#This Row],[H départ R&amp;B]]</f>
        <v>9.6412037037036935E-3</v>
      </c>
      <c r="AD6" s="2">
        <f>RANK(Tableau14[[#This Row],[Temps R&amp;B]],Tableau14[Temps R&amp;B],1)</f>
        <v>5</v>
      </c>
      <c r="AE6">
        <v>0</v>
      </c>
      <c r="AF6" s="1">
        <v>0.53021990740740743</v>
      </c>
      <c r="AG6" s="1">
        <f>Tableau14[[#This Row],[H arrivée]]-Tableau14[[#This Row],[H départ]]+Tableau14[[#This Row],[Pén CO]]*AK$2</f>
        <v>0.17605324074074041</v>
      </c>
      <c r="AH6">
        <f>RANK(Tableau14[[#This Row],[Temps tot]],Tableau14[Temps tot],1)</f>
        <v>4</v>
      </c>
    </row>
    <row r="7" spans="2:37" ht="15.75" thickBot="1" x14ac:dyDescent="0.3">
      <c r="B7" s="4">
        <v>61</v>
      </c>
      <c r="C7" s="5" t="s">
        <v>62</v>
      </c>
      <c r="D7" s="1">
        <v>0.35416666666666702</v>
      </c>
      <c r="E7" s="1">
        <f>Tableau14[[#This Row],[H départ trail 2]]-Tableau14[[#This Row],[H départ]]</f>
        <v>5.2430555555555203E-2</v>
      </c>
      <c r="F7" s="2">
        <f>RANK(Tableau14[[#This Row],[Temps trail 1 + VTT 1]],Tableau14[Temps trail 1 + VTT 1],1)</f>
        <v>11</v>
      </c>
      <c r="G7" s="1">
        <v>0.40659722222222222</v>
      </c>
      <c r="H7" s="1">
        <f>Tableau14[[#This Row],[H départ CO 1]]-Tableau14[[#This Row],[H départ trail 2]]</f>
        <v>2.1759259259259256E-2</v>
      </c>
      <c r="I7" s="2">
        <f>RANK(Tableau14[[#This Row],[Temps trail 2]],Tableau14[Temps trail 2],1)</f>
        <v>7</v>
      </c>
      <c r="J7" s="1">
        <v>0.42835648148148148</v>
      </c>
      <c r="K7" s="1">
        <f>Tableau14[[#This Row],[H départ VTT 2]]-Tableau14[[#This Row],[H départ CO 1]]</f>
        <v>2.0370370370370372E-2</v>
      </c>
      <c r="L7" s="2">
        <f>RANK(Tableau14[[#This Row],[Temps CO 1]],Tableau14[Temps CO 1],1)</f>
        <v>15</v>
      </c>
      <c r="M7" s="1">
        <v>0.44872685185185185</v>
      </c>
      <c r="N7" s="1">
        <f>Tableau14[[#This Row],[H départ CO 2]]-Tableau14[[#This Row],[H départ VTT 2]]</f>
        <v>1.6099537037037037E-2</v>
      </c>
      <c r="O7" s="2">
        <f>RANK(Tableau14[[#This Row],[Temps VTT 2]],Tableau14[Temps VTT 2],1)</f>
        <v>15</v>
      </c>
      <c r="P7" s="1">
        <v>0.46482638888888889</v>
      </c>
      <c r="Q7" s="1">
        <f>Tableau14[[#This Row],[H départ VTT 3]]-Tableau14[[#This Row],[H départ CO 2]]</f>
        <v>2.756944444444448E-2</v>
      </c>
      <c r="R7" s="2">
        <f>RANK(Tableau14[[#This Row],[Temps CO 2]],Tableau14[Temps CO 2],1)</f>
        <v>6</v>
      </c>
      <c r="S7" s="1">
        <v>0.49239583333333337</v>
      </c>
      <c r="T7" s="1">
        <f>Tableau14[[#This Row],[H départ canoê]]-Tableau14[[#This Row],[H départ VTT 3]]</f>
        <v>1.6550925925925886E-2</v>
      </c>
      <c r="U7" s="2">
        <f>RANK(Tableau14[[#This Row],[Temps VTT 3]],Tableau14[Temps VTT 3],1)</f>
        <v>22</v>
      </c>
      <c r="V7" s="1">
        <v>0.50894675925925925</v>
      </c>
      <c r="W7" s="1">
        <f>Tableau14[[#This Row],[H départ VTT 4]]-Tableau14[[#This Row],[H départ canoê]]</f>
        <v>8.2638888888888484E-3</v>
      </c>
      <c r="X7" s="2">
        <f>RANK(Tableau14[[#This Row],[Temps canoë]],Tableau14[Temps canoë],1)</f>
        <v>6</v>
      </c>
      <c r="Y7" s="1">
        <v>0.5172106481481481</v>
      </c>
      <c r="Z7" s="1">
        <f>Tableau14[[#This Row],[H départ R&amp;B]]-Tableau14[[#This Row],[H départ VTT 4]]</f>
        <v>2.8935185185186008E-3</v>
      </c>
      <c r="AA7" s="2">
        <f>RANK(Tableau14[[#This Row],[Temps VTT 4]],Tableau14[Temps VTT 4],1)</f>
        <v>1</v>
      </c>
      <c r="AB7" s="1">
        <v>0.5201041666666667</v>
      </c>
      <c r="AC7" s="1">
        <f>Tableau14[[#This Row],[H arrivée]]-Tableau14[[#This Row],[H départ R&amp;B]]</f>
        <v>1.0185185185185186E-2</v>
      </c>
      <c r="AD7" s="2">
        <f>RANK(Tableau14[[#This Row],[Temps R&amp;B]],Tableau14[Temps R&amp;B],1)</f>
        <v>12</v>
      </c>
      <c r="AE7">
        <v>0</v>
      </c>
      <c r="AF7" s="1">
        <v>0.53028935185185189</v>
      </c>
      <c r="AG7" s="1">
        <f>Tableau14[[#This Row],[H arrivée]]-Tableau14[[#This Row],[H départ]]+Tableau14[[#This Row],[Pén CO]]*AK$2</f>
        <v>0.17612268518518487</v>
      </c>
      <c r="AH7">
        <f>RANK(Tableau14[[#This Row],[Temps tot]],Tableau14[Temps tot],1)</f>
        <v>5</v>
      </c>
    </row>
    <row r="8" spans="2:37" ht="15.75" thickBot="1" x14ac:dyDescent="0.3">
      <c r="B8" s="4">
        <v>42</v>
      </c>
      <c r="C8" s="5" t="s">
        <v>43</v>
      </c>
      <c r="D8" s="1">
        <v>0.35416666666666702</v>
      </c>
      <c r="E8" s="1">
        <f>Tableau14[[#This Row],[H départ trail 2]]-Tableau14[[#This Row],[H départ]]</f>
        <v>4.8726851851851494E-2</v>
      </c>
      <c r="F8" s="2">
        <f>RANK(Tableau14[[#This Row],[Temps trail 1 + VTT 1]],Tableau14[Temps trail 1 + VTT 1],1)</f>
        <v>2</v>
      </c>
      <c r="G8" s="1">
        <v>0.40289351851851851</v>
      </c>
      <c r="H8" s="1">
        <f>Tableau14[[#This Row],[H départ CO 1]]-Tableau14[[#This Row],[H départ trail 2]]</f>
        <v>2.401620370370372E-2</v>
      </c>
      <c r="I8" s="2">
        <f>RANK(Tableau14[[#This Row],[Temps trail 2]],Tableau14[Temps trail 2],1)</f>
        <v>13</v>
      </c>
      <c r="J8" s="1">
        <v>0.42690972222222223</v>
      </c>
      <c r="K8" s="1">
        <f>Tableau14[[#This Row],[H départ VTT 2]]-Tableau14[[#This Row],[H départ CO 1]]</f>
        <v>1.475694444444442E-2</v>
      </c>
      <c r="L8" s="2">
        <f>RANK(Tableau14[[#This Row],[Temps CO 1]],Tableau14[Temps CO 1],1)</f>
        <v>2</v>
      </c>
      <c r="M8" s="1">
        <v>0.44166666666666665</v>
      </c>
      <c r="N8" s="1">
        <f>Tableau14[[#This Row],[H départ CO 2]]-Tableau14[[#This Row],[H départ VTT 2]]</f>
        <v>1.5312500000000007E-2</v>
      </c>
      <c r="O8" s="2">
        <f>RANK(Tableau14[[#This Row],[Temps VTT 2]],Tableau14[Temps VTT 2],1)</f>
        <v>11</v>
      </c>
      <c r="P8" s="1">
        <v>0.45697916666666666</v>
      </c>
      <c r="Q8" s="1">
        <f>Tableau14[[#This Row],[H départ VTT 3]]-Tableau14[[#This Row],[H départ CO 2]]</f>
        <v>3.386574074074078E-2</v>
      </c>
      <c r="R8" s="2">
        <f>RANK(Tableau14[[#This Row],[Temps CO 2]],Tableau14[Temps CO 2],1)</f>
        <v>18</v>
      </c>
      <c r="S8" s="1">
        <v>0.49084490740740744</v>
      </c>
      <c r="T8" s="1">
        <f>Tableau14[[#This Row],[H départ canoê]]-Tableau14[[#This Row],[H départ VTT 3]]</f>
        <v>1.4930555555555503E-2</v>
      </c>
      <c r="U8" s="2">
        <f>RANK(Tableau14[[#This Row],[Temps VTT 3]],Tableau14[Temps VTT 3],1)</f>
        <v>12</v>
      </c>
      <c r="V8" s="1">
        <v>0.50577546296296294</v>
      </c>
      <c r="W8" s="1">
        <f>Tableau14[[#This Row],[H départ VTT 4]]-Tableau14[[#This Row],[H départ canoê]]</f>
        <v>1.0254629629629641E-2</v>
      </c>
      <c r="X8" s="2">
        <f>RANK(Tableau14[[#This Row],[Temps canoë]],Tableau14[Temps canoë],1)</f>
        <v>24</v>
      </c>
      <c r="Y8" s="1">
        <v>0.51603009259259258</v>
      </c>
      <c r="Z8" s="1">
        <f>Tableau14[[#This Row],[H départ R&amp;B]]-Tableau14[[#This Row],[H départ VTT 4]]</f>
        <v>3.9467592592592471E-3</v>
      </c>
      <c r="AA8" s="2">
        <f>RANK(Tableau14[[#This Row],[Temps VTT 4]],Tableau14[Temps VTT 4],1)</f>
        <v>13</v>
      </c>
      <c r="AB8" s="1">
        <v>0.51997685185185183</v>
      </c>
      <c r="AC8" s="1">
        <f>Tableau14[[#This Row],[H arrivée]]-Tableau14[[#This Row],[H départ R&amp;B]]</f>
        <v>1.085648148148155E-2</v>
      </c>
      <c r="AD8" s="2">
        <f>RANK(Tableau14[[#This Row],[Temps R&amp;B]],Tableau14[Temps R&amp;B],1)</f>
        <v>17</v>
      </c>
      <c r="AE8">
        <v>0</v>
      </c>
      <c r="AF8" s="1">
        <v>0.53083333333333338</v>
      </c>
      <c r="AG8" s="1">
        <f>Tableau14[[#This Row],[H arrivée]]-Tableau14[[#This Row],[H départ]]+Tableau14[[#This Row],[Pén CO]]*AK$2</f>
        <v>0.17666666666666636</v>
      </c>
      <c r="AH8">
        <f>RANK(Tableau14[[#This Row],[Temps tot]],Tableau14[Temps tot],1)</f>
        <v>6</v>
      </c>
    </row>
    <row r="9" spans="2:37" ht="15.75" thickBot="1" x14ac:dyDescent="0.3">
      <c r="B9" s="4">
        <v>53</v>
      </c>
      <c r="C9" s="5" t="s">
        <v>54</v>
      </c>
      <c r="D9" s="1">
        <v>0.35416666666666702</v>
      </c>
      <c r="E9" s="1">
        <f>Tableau14[[#This Row],[H départ trail 2]]-Tableau14[[#This Row],[H départ]]</f>
        <v>5.428240740740703E-2</v>
      </c>
      <c r="F9" s="2">
        <f>RANK(Tableau14[[#This Row],[Temps trail 1 + VTT 1]],Tableau14[Temps trail 1 + VTT 1],1)</f>
        <v>15</v>
      </c>
      <c r="G9" s="1">
        <v>0.40844907407407405</v>
      </c>
      <c r="H9" s="1">
        <f>Tableau14[[#This Row],[H départ CO 1]]-Tableau14[[#This Row],[H départ trail 2]]</f>
        <v>2.4074074074074137E-2</v>
      </c>
      <c r="I9" s="2">
        <f>RANK(Tableau14[[#This Row],[Temps trail 2]],Tableau14[Temps trail 2],1)</f>
        <v>14</v>
      </c>
      <c r="J9" s="1">
        <v>0.43252314814814818</v>
      </c>
      <c r="K9" s="1">
        <f>Tableau14[[#This Row],[H départ VTT 2]]-Tableau14[[#This Row],[H départ CO 1]]</f>
        <v>1.5740740740740666E-2</v>
      </c>
      <c r="L9" s="2">
        <f>RANK(Tableau14[[#This Row],[Temps CO 1]],Tableau14[Temps CO 1],1)</f>
        <v>3</v>
      </c>
      <c r="M9" s="1">
        <v>0.44826388888888885</v>
      </c>
      <c r="N9" s="1">
        <f>Tableau14[[#This Row],[H départ CO 2]]-Tableau14[[#This Row],[H départ VTT 2]]</f>
        <v>1.9004629629629677E-2</v>
      </c>
      <c r="O9" s="2">
        <f>RANK(Tableau14[[#This Row],[Temps VTT 2]],Tableau14[Temps VTT 2],1)</f>
        <v>29</v>
      </c>
      <c r="P9" s="1">
        <v>0.46726851851851853</v>
      </c>
      <c r="Q9" s="1">
        <f>Tableau14[[#This Row],[H départ VTT 3]]-Tableau14[[#This Row],[H départ CO 2]]</f>
        <v>2.9988425925925877E-2</v>
      </c>
      <c r="R9" s="2">
        <f>RANK(Tableau14[[#This Row],[Temps CO 2]],Tableau14[Temps CO 2],1)</f>
        <v>10</v>
      </c>
      <c r="S9" s="1">
        <v>0.4972569444444444</v>
      </c>
      <c r="T9" s="1">
        <f>Tableau14[[#This Row],[H départ canoê]]-Tableau14[[#This Row],[H départ VTT 3]]</f>
        <v>1.4328703703703705E-2</v>
      </c>
      <c r="U9" s="2">
        <f>RANK(Tableau14[[#This Row],[Temps VTT 3]],Tableau14[Temps VTT 3],1)</f>
        <v>8</v>
      </c>
      <c r="V9" s="1">
        <v>0.51158564814814811</v>
      </c>
      <c r="W9" s="1">
        <f>Tableau14[[#This Row],[H départ VTT 4]]-Tableau14[[#This Row],[H départ canoê]]</f>
        <v>9.004629629629668E-3</v>
      </c>
      <c r="X9" s="2">
        <f>RANK(Tableau14[[#This Row],[Temps canoë]],Tableau14[Temps canoë],1)</f>
        <v>9</v>
      </c>
      <c r="Y9" s="1">
        <v>0.52059027777777778</v>
      </c>
      <c r="Z9" s="1">
        <f>Tableau14[[#This Row],[H départ R&amp;B]]-Tableau14[[#This Row],[H départ VTT 4]]</f>
        <v>3.0555555555555891E-3</v>
      </c>
      <c r="AA9" s="2">
        <f>RANK(Tableau14[[#This Row],[Temps VTT 4]],Tableau14[Temps VTT 4],1)</f>
        <v>2</v>
      </c>
      <c r="AB9" s="1">
        <v>0.52364583333333337</v>
      </c>
      <c r="AC9" s="1">
        <f>Tableau14[[#This Row],[H arrivée]]-Tableau14[[#This Row],[H départ R&amp;B]]</f>
        <v>9.6990740740739989E-3</v>
      </c>
      <c r="AD9" s="2">
        <f>RANK(Tableau14[[#This Row],[Temps R&amp;B]],Tableau14[Temps R&amp;B],1)</f>
        <v>7</v>
      </c>
      <c r="AE9">
        <v>0</v>
      </c>
      <c r="AF9" s="1">
        <v>0.53334490740740736</v>
      </c>
      <c r="AG9" s="1">
        <f>Tableau14[[#This Row],[H arrivée]]-Tableau14[[#This Row],[H départ]]+Tableau14[[#This Row],[Pén CO]]*AK$2</f>
        <v>0.17917824074074035</v>
      </c>
      <c r="AH9">
        <f>RANK(Tableau14[[#This Row],[Temps tot]],Tableau14[Temps tot],1)</f>
        <v>7</v>
      </c>
    </row>
    <row r="10" spans="2:37" ht="15.75" thickBot="1" x14ac:dyDescent="0.3">
      <c r="B10" s="4">
        <v>65</v>
      </c>
      <c r="C10" s="7" t="s">
        <v>66</v>
      </c>
      <c r="D10" s="1">
        <v>0.35416666666666702</v>
      </c>
      <c r="E10" s="1">
        <f>Tableau14[[#This Row],[H départ trail 2]]-Tableau14[[#This Row],[H départ]]</f>
        <v>5.7291666666666297E-2</v>
      </c>
      <c r="F10" s="2">
        <f>RANK(Tableau14[[#This Row],[Temps trail 1 + VTT 1]],Tableau14[Temps trail 1 + VTT 1],1)</f>
        <v>24</v>
      </c>
      <c r="G10" s="1">
        <v>0.41145833333333331</v>
      </c>
      <c r="H10" s="1">
        <f>Tableau14[[#This Row],[H départ CO 1]]-Tableau14[[#This Row],[H départ trail 2]]</f>
        <v>2.3055555555555551E-2</v>
      </c>
      <c r="I10" s="2">
        <f>RANK(Tableau14[[#This Row],[Temps trail 2]],Tableau14[Temps trail 2],1)</f>
        <v>11</v>
      </c>
      <c r="J10" s="1">
        <v>0.43451388888888887</v>
      </c>
      <c r="K10" s="1">
        <f>Tableau14[[#This Row],[H départ VTT 2]]-Tableau14[[#This Row],[H départ CO 1]]</f>
        <v>1.7569444444444471E-2</v>
      </c>
      <c r="L10" s="2">
        <f>RANK(Tableau14[[#This Row],[Temps CO 1]],Tableau14[Temps CO 1],1)</f>
        <v>7</v>
      </c>
      <c r="M10" s="1">
        <v>0.45208333333333334</v>
      </c>
      <c r="N10" s="1">
        <f>Tableau14[[#This Row],[H départ CO 2]]-Tableau14[[#This Row],[H départ VTT 2]]</f>
        <v>1.7962962962962958E-2</v>
      </c>
      <c r="O10" s="2">
        <f>RANK(Tableau14[[#This Row],[Temps VTT 2]],Tableau14[Temps VTT 2],1)</f>
        <v>23</v>
      </c>
      <c r="P10" s="1">
        <v>0.4700462962962963</v>
      </c>
      <c r="Q10" s="1">
        <f>Tableau14[[#This Row],[H départ VTT 3]]-Tableau14[[#This Row],[H départ CO 2]]</f>
        <v>2.740740740740738E-2</v>
      </c>
      <c r="R10" s="2">
        <f>RANK(Tableau14[[#This Row],[Temps CO 2]],Tableau14[Temps CO 2],1)</f>
        <v>5</v>
      </c>
      <c r="S10" s="1">
        <v>0.49745370370370368</v>
      </c>
      <c r="T10" s="1">
        <f>Tableau14[[#This Row],[H départ canoê]]-Tableau14[[#This Row],[H départ VTT 3]]</f>
        <v>1.6030092592592582E-2</v>
      </c>
      <c r="U10" s="2">
        <f>RANK(Tableau14[[#This Row],[Temps VTT 3]],Tableau14[Temps VTT 3],1)</f>
        <v>18</v>
      </c>
      <c r="V10" s="1">
        <v>0.51348379629629626</v>
      </c>
      <c r="W10" s="1">
        <f>Tableau14[[#This Row],[H départ VTT 4]]-Tableau14[[#This Row],[H départ canoê]]</f>
        <v>9.9421296296297035E-3</v>
      </c>
      <c r="X10" s="2">
        <f>RANK(Tableau14[[#This Row],[Temps canoë]],Tableau14[Temps canoë],1)</f>
        <v>20</v>
      </c>
      <c r="Y10" s="1">
        <v>0.52342592592592596</v>
      </c>
      <c r="Z10" s="1">
        <f>Tableau14[[#This Row],[H départ R&amp;B]]-Tableau14[[#This Row],[H départ VTT 4]]</f>
        <v>3.5995370370369706E-3</v>
      </c>
      <c r="AA10" s="2">
        <f>RANK(Tableau14[[#This Row],[Temps VTT 4]],Tableau14[Temps VTT 4],1)</f>
        <v>6</v>
      </c>
      <c r="AB10" s="1">
        <v>0.52702546296296293</v>
      </c>
      <c r="AC10" s="1">
        <f>Tableau14[[#This Row],[H arrivée]]-Tableau14[[#This Row],[H départ R&amp;B]]</f>
        <v>1.0011574074074159E-2</v>
      </c>
      <c r="AD10" s="2">
        <f>RANK(Tableau14[[#This Row],[Temps R&amp;B]],Tableau14[Temps R&amp;B],1)</f>
        <v>9</v>
      </c>
      <c r="AE10">
        <v>0</v>
      </c>
      <c r="AF10" s="1">
        <v>0.53703703703703709</v>
      </c>
      <c r="AG10" s="1">
        <f>Tableau14[[#This Row],[H arrivée]]-Tableau14[[#This Row],[H départ]]+Tableau14[[#This Row],[Pén CO]]*AK$2</f>
        <v>0.18287037037037007</v>
      </c>
      <c r="AH10">
        <f>RANK(Tableau14[[#This Row],[Temps tot]],Tableau14[Temps tot],1)</f>
        <v>8</v>
      </c>
    </row>
    <row r="11" spans="2:37" ht="15.75" thickBot="1" x14ac:dyDescent="0.3">
      <c r="B11" s="4">
        <v>36</v>
      </c>
      <c r="C11" s="5" t="s">
        <v>37</v>
      </c>
      <c r="D11" s="1">
        <v>0.35416666666666702</v>
      </c>
      <c r="E11" s="1">
        <f>Tableau14[[#This Row],[H départ trail 2]]-Tableau14[[#This Row],[H départ]]</f>
        <v>5.2662037037036702E-2</v>
      </c>
      <c r="F11" s="2">
        <f>RANK(Tableau14[[#This Row],[Temps trail 1 + VTT 1]],Tableau14[Temps trail 1 + VTT 1],1)</f>
        <v>14</v>
      </c>
      <c r="G11" s="1">
        <v>0.40682870370370372</v>
      </c>
      <c r="H11" s="1">
        <f>Tableau14[[#This Row],[H départ CO 1]]-Tableau14[[#This Row],[H départ trail 2]]</f>
        <v>2.2974537037037057E-2</v>
      </c>
      <c r="I11" s="2">
        <f>RANK(Tableau14[[#This Row],[Temps trail 2]],Tableau14[Temps trail 2],1)</f>
        <v>10</v>
      </c>
      <c r="J11" s="1">
        <v>0.42980324074074078</v>
      </c>
      <c r="K11" s="1">
        <f>Tableau14[[#This Row],[H départ VTT 2]]-Tableau14[[#This Row],[H départ CO 1]]</f>
        <v>2.4247685185185164E-2</v>
      </c>
      <c r="L11" s="2">
        <f>RANK(Tableau14[[#This Row],[Temps CO 1]],Tableau14[Temps CO 1],1)</f>
        <v>24</v>
      </c>
      <c r="M11" s="1">
        <v>0.45405092592592594</v>
      </c>
      <c r="N11" s="1">
        <f>Tableau14[[#This Row],[H départ CO 2]]-Tableau14[[#This Row],[H départ VTT 2]]</f>
        <v>1.3206018518518547E-2</v>
      </c>
      <c r="O11" s="2">
        <f>RANK(Tableau14[[#This Row],[Temps VTT 2]],Tableau14[Temps VTT 2],1)</f>
        <v>2</v>
      </c>
      <c r="P11" s="1">
        <v>0.46725694444444449</v>
      </c>
      <c r="Q11" s="1">
        <f>Tableau14[[#This Row],[H départ VTT 3]]-Tableau14[[#This Row],[H départ CO 2]]</f>
        <v>3.6724537037036986E-2</v>
      </c>
      <c r="R11" s="2">
        <f>RANK(Tableau14[[#This Row],[Temps CO 2]],Tableau14[Temps CO 2],1)</f>
        <v>22</v>
      </c>
      <c r="S11" s="1">
        <v>0.50398148148148147</v>
      </c>
      <c r="T11" s="1">
        <f>Tableau14[[#This Row],[H départ canoê]]-Tableau14[[#This Row],[H départ VTT 3]]</f>
        <v>1.2476851851851878E-2</v>
      </c>
      <c r="U11" s="2">
        <f>RANK(Tableau14[[#This Row],[Temps VTT 3]],Tableau14[Temps VTT 3],1)</f>
        <v>2</v>
      </c>
      <c r="V11" s="1">
        <v>0.51645833333333335</v>
      </c>
      <c r="W11" s="1">
        <f>Tableau14[[#This Row],[H départ VTT 4]]-Tableau14[[#This Row],[H départ canoê]]</f>
        <v>9.293981481481417E-3</v>
      </c>
      <c r="X11" s="2">
        <f>RANK(Tableau14[[#This Row],[Temps canoë]],Tableau14[Temps canoë],1)</f>
        <v>10</v>
      </c>
      <c r="Y11" s="1">
        <v>0.52575231481481477</v>
      </c>
      <c r="Z11" s="1">
        <f>Tableau14[[#This Row],[H départ R&amp;B]]-Tableau14[[#This Row],[H départ VTT 4]]</f>
        <v>7.5231481481481399E-3</v>
      </c>
      <c r="AA11" s="2">
        <f>RANK(Tableau14[[#This Row],[Temps VTT 4]],Tableau14[Temps VTT 4],1)</f>
        <v>44</v>
      </c>
      <c r="AB11" s="1">
        <v>0.53327546296296291</v>
      </c>
      <c r="AC11" s="1">
        <f>Tableau14[[#This Row],[H arrivée]]-Tableau14[[#This Row],[H départ R&amp;B]]</f>
        <v>4.3287037037037512E-3</v>
      </c>
      <c r="AD11" s="2">
        <f>RANK(Tableau14[[#This Row],[Temps R&amp;B]],Tableau14[Temps R&amp;B],1)</f>
        <v>1</v>
      </c>
      <c r="AE11">
        <v>0</v>
      </c>
      <c r="AF11" s="1">
        <v>0.53760416666666666</v>
      </c>
      <c r="AG11" s="1">
        <f>Tableau14[[#This Row],[H arrivée]]-Tableau14[[#This Row],[H départ]]+Tableau14[[#This Row],[Pén CO]]*AK$2</f>
        <v>0.18343749999999964</v>
      </c>
      <c r="AH11">
        <f>RANK(Tableau14[[#This Row],[Temps tot]],Tableau14[Temps tot],1)</f>
        <v>9</v>
      </c>
    </row>
    <row r="12" spans="2:37" ht="15.75" thickBot="1" x14ac:dyDescent="0.3">
      <c r="B12" s="4">
        <v>78</v>
      </c>
      <c r="C12" s="5" t="s">
        <v>77</v>
      </c>
      <c r="D12" s="1">
        <v>0.35416666666666702</v>
      </c>
      <c r="E12" s="1">
        <f>Tableau14[[#This Row],[H départ trail 2]]-Tableau14[[#This Row],[H départ]]</f>
        <v>6.9328703703703365E-2</v>
      </c>
      <c r="F12" s="2">
        <f>RANK(Tableau14[[#This Row],[Temps trail 1 + VTT 1]],Tableau14[Temps trail 1 + VTT 1],1)</f>
        <v>37</v>
      </c>
      <c r="G12" s="1">
        <v>0.42349537037037038</v>
      </c>
      <c r="H12" s="1">
        <f>Tableau14[[#This Row],[H départ CO 1]]-Tableau14[[#This Row],[H départ trail 2]]</f>
        <v>2.1296296296296313E-2</v>
      </c>
      <c r="I12" s="2">
        <f>RANK(Tableau14[[#This Row],[Temps trail 2]],Tableau14[Temps trail 2],1)</f>
        <v>5</v>
      </c>
      <c r="J12" s="1">
        <v>0.4447916666666667</v>
      </c>
      <c r="K12" s="1">
        <f>Tableau14[[#This Row],[H départ VTT 2]]-Tableau14[[#This Row],[H départ CO 1]]</f>
        <v>2.0138888888888873E-2</v>
      </c>
      <c r="L12" s="2">
        <f>RANK(Tableau14[[#This Row],[Temps CO 1]],Tableau14[Temps CO 1],1)</f>
        <v>13</v>
      </c>
      <c r="M12" s="1">
        <v>0.46493055555555557</v>
      </c>
      <c r="N12" s="1">
        <f>Tableau14[[#This Row],[H départ CO 2]]-Tableau14[[#This Row],[H départ VTT 2]]</f>
        <v>1.2928240740740726E-2</v>
      </c>
      <c r="O12" s="2">
        <f>RANK(Tableau14[[#This Row],[Temps VTT 2]],Tableau14[Temps VTT 2],1)</f>
        <v>1</v>
      </c>
      <c r="P12" s="1">
        <v>0.4778587962962963</v>
      </c>
      <c r="Q12" s="1">
        <f>Tableau14[[#This Row],[H départ VTT 3]]-Tableau14[[#This Row],[H départ CO 2]]</f>
        <v>2.6446759259259267E-2</v>
      </c>
      <c r="R12" s="2">
        <f>RANK(Tableau14[[#This Row],[Temps CO 2]],Tableau14[Temps CO 2],1)</f>
        <v>4</v>
      </c>
      <c r="S12" s="1">
        <v>0.50430555555555556</v>
      </c>
      <c r="T12" s="1">
        <f>Tableau14[[#This Row],[H départ canoê]]-Tableau14[[#This Row],[H départ VTT 3]]</f>
        <v>1.2256944444444473E-2</v>
      </c>
      <c r="U12" s="2">
        <f>RANK(Tableau14[[#This Row],[Temps VTT 3]],Tableau14[Temps VTT 3],1)</f>
        <v>1</v>
      </c>
      <c r="V12" s="1">
        <v>0.51656250000000004</v>
      </c>
      <c r="W12" s="1">
        <f>Tableau14[[#This Row],[H départ VTT 4]]-Tableau14[[#This Row],[H départ canoê]]</f>
        <v>8.2754629629629983E-3</v>
      </c>
      <c r="X12" s="2">
        <f>RANK(Tableau14[[#This Row],[Temps canoë]],Tableau14[Temps canoë],1)</f>
        <v>7</v>
      </c>
      <c r="Y12" s="1">
        <v>0.52483796296296303</v>
      </c>
      <c r="Z12" s="1">
        <f>Tableau14[[#This Row],[H départ R&amp;B]]-Tableau14[[#This Row],[H départ VTT 4]]</f>
        <v>3.6921296296295036E-3</v>
      </c>
      <c r="AA12" s="2">
        <f>RANK(Tableau14[[#This Row],[Temps VTT 4]],Tableau14[Temps VTT 4],1)</f>
        <v>7</v>
      </c>
      <c r="AB12" s="1">
        <v>0.52853009259259254</v>
      </c>
      <c r="AC12" s="1">
        <f>Tableau14[[#This Row],[H arrivée]]-Tableau14[[#This Row],[H départ R&amp;B]]</f>
        <v>9.1319444444444287E-3</v>
      </c>
      <c r="AD12" s="2">
        <f>RANK(Tableau14[[#This Row],[Temps R&amp;B]],Tableau14[Temps R&amp;B],1)</f>
        <v>4</v>
      </c>
      <c r="AE12">
        <v>0</v>
      </c>
      <c r="AF12" s="1">
        <v>0.53766203703703697</v>
      </c>
      <c r="AG12" s="1">
        <f>Tableau14[[#This Row],[H arrivée]]-Tableau14[[#This Row],[H départ]]+Tableau14[[#This Row],[Pén CO]]*AK$2</f>
        <v>0.18349537037036995</v>
      </c>
      <c r="AH12">
        <f>RANK(Tableau14[[#This Row],[Temps tot]],Tableau14[Temps tot],1)</f>
        <v>10</v>
      </c>
    </row>
    <row r="13" spans="2:37" ht="15.75" thickBot="1" x14ac:dyDescent="0.3">
      <c r="B13" s="4">
        <v>70</v>
      </c>
      <c r="C13" s="5" t="s">
        <v>71</v>
      </c>
      <c r="D13" s="1">
        <v>0.35416666666666702</v>
      </c>
      <c r="E13" s="1">
        <f>Tableau14[[#This Row],[H départ trail 2]]-Tableau14[[#This Row],[H départ]]</f>
        <v>5.4803240740740389E-2</v>
      </c>
      <c r="F13" s="2">
        <f>RANK(Tableau14[[#This Row],[Temps trail 1 + VTT 1]],Tableau14[Temps trail 1 + VTT 1],1)</f>
        <v>17</v>
      </c>
      <c r="G13" s="1">
        <v>0.40896990740740741</v>
      </c>
      <c r="H13" s="1">
        <f>Tableau14[[#This Row],[H départ CO 1]]-Tableau14[[#This Row],[H départ trail 2]]</f>
        <v>2.5057870370370328E-2</v>
      </c>
      <c r="I13" s="2">
        <f>RANK(Tableau14[[#This Row],[Temps trail 2]],Tableau14[Temps trail 2],1)</f>
        <v>21</v>
      </c>
      <c r="J13" s="1">
        <v>0.43402777777777773</v>
      </c>
      <c r="K13" s="1">
        <f>Tableau14[[#This Row],[H départ VTT 2]]-Tableau14[[#This Row],[H départ CO 1]]</f>
        <v>1.9525462962963036E-2</v>
      </c>
      <c r="L13" s="2">
        <f>RANK(Tableau14[[#This Row],[Temps CO 1]],Tableau14[Temps CO 1],1)</f>
        <v>10</v>
      </c>
      <c r="M13" s="1">
        <v>0.45355324074074077</v>
      </c>
      <c r="N13" s="1">
        <f>Tableau14[[#This Row],[H départ CO 2]]-Tableau14[[#This Row],[H départ VTT 2]]</f>
        <v>1.5069444444444413E-2</v>
      </c>
      <c r="O13" s="2">
        <f>RANK(Tableau14[[#This Row],[Temps VTT 2]],Tableau14[Temps VTT 2],1)</f>
        <v>10</v>
      </c>
      <c r="P13" s="1">
        <v>0.46862268518518518</v>
      </c>
      <c r="Q13" s="1">
        <f>Tableau14[[#This Row],[H départ VTT 3]]-Tableau14[[#This Row],[H départ CO 2]]</f>
        <v>3.3738425925925963E-2</v>
      </c>
      <c r="R13" s="2">
        <f>RANK(Tableau14[[#This Row],[Temps CO 2]],Tableau14[Temps CO 2],1)</f>
        <v>17</v>
      </c>
      <c r="S13" s="1">
        <v>0.50236111111111115</v>
      </c>
      <c r="T13" s="1">
        <f>Tableau14[[#This Row],[H départ canoê]]-Tableau14[[#This Row],[H départ VTT 3]]</f>
        <v>1.4155092592592622E-2</v>
      </c>
      <c r="U13" s="2">
        <f>RANK(Tableau14[[#This Row],[Temps VTT 3]],Tableau14[Temps VTT 3],1)</f>
        <v>7</v>
      </c>
      <c r="V13" s="1">
        <v>0.51651620370370377</v>
      </c>
      <c r="W13" s="1">
        <f>Tableau14[[#This Row],[H départ VTT 4]]-Tableau14[[#This Row],[H départ canoê]]</f>
        <v>9.594907407407316E-3</v>
      </c>
      <c r="X13" s="2">
        <f>RANK(Tableau14[[#This Row],[Temps canoë]],Tableau14[Temps canoë],1)</f>
        <v>15</v>
      </c>
      <c r="Y13" s="1">
        <v>0.52611111111111108</v>
      </c>
      <c r="Z13" s="1">
        <f>Tableau14[[#This Row],[H départ R&amp;B]]-Tableau14[[#This Row],[H départ VTT 4]]</f>
        <v>4.0277777777777413E-3</v>
      </c>
      <c r="AA13" s="2">
        <f>RANK(Tableau14[[#This Row],[Temps VTT 4]],Tableau14[Temps VTT 4],1)</f>
        <v>17</v>
      </c>
      <c r="AB13" s="1">
        <v>0.53013888888888883</v>
      </c>
      <c r="AC13" s="1">
        <f>Tableau14[[#This Row],[H arrivée]]-Tableau14[[#This Row],[H départ R&amp;B]]</f>
        <v>8.1481481481482376E-3</v>
      </c>
      <c r="AD13" s="2">
        <f>RANK(Tableau14[[#This Row],[Temps R&amp;B]],Tableau14[Temps R&amp;B],1)</f>
        <v>3</v>
      </c>
      <c r="AE13">
        <v>0</v>
      </c>
      <c r="AF13" s="1">
        <v>0.53828703703703706</v>
      </c>
      <c r="AG13" s="1">
        <f>Tableau14[[#This Row],[H arrivée]]-Tableau14[[#This Row],[H départ]]+Tableau14[[#This Row],[Pén CO]]*AK$2</f>
        <v>0.18412037037037005</v>
      </c>
      <c r="AH13">
        <f>RANK(Tableau14[[#This Row],[Temps tot]],Tableau14[Temps tot],1)</f>
        <v>11</v>
      </c>
    </row>
    <row r="14" spans="2:37" ht="15.75" thickBot="1" x14ac:dyDescent="0.3">
      <c r="B14" s="4">
        <v>80</v>
      </c>
      <c r="C14" s="5" t="s">
        <v>79</v>
      </c>
      <c r="D14" s="1">
        <v>0.35416666666666702</v>
      </c>
      <c r="E14" s="1">
        <f>Tableau14[[#This Row],[H départ trail 2]]-Tableau14[[#This Row],[H départ]]</f>
        <v>5.2430555555555203E-2</v>
      </c>
      <c r="F14" s="2">
        <f>RANK(Tableau14[[#This Row],[Temps trail 1 + VTT 1]],Tableau14[Temps trail 1 + VTT 1],1)</f>
        <v>11</v>
      </c>
      <c r="G14" s="1">
        <v>0.40659722222222222</v>
      </c>
      <c r="H14" s="1">
        <f>Tableau14[[#This Row],[H départ CO 1]]-Tableau14[[#This Row],[H départ trail 2]]</f>
        <v>2.6157407407407407E-2</v>
      </c>
      <c r="I14" s="2">
        <f>RANK(Tableau14[[#This Row],[Temps trail 2]],Tableau14[Temps trail 2],1)</f>
        <v>26</v>
      </c>
      <c r="J14" s="1">
        <v>0.43275462962962963</v>
      </c>
      <c r="K14" s="1">
        <f>Tableau14[[#This Row],[H départ VTT 2]]-Tableau14[[#This Row],[H départ CO 1]]</f>
        <v>2.0798611111111143E-2</v>
      </c>
      <c r="L14" s="2">
        <f>RANK(Tableau14[[#This Row],[Temps CO 1]],Tableau14[Temps CO 1],1)</f>
        <v>16</v>
      </c>
      <c r="M14" s="1">
        <v>0.45355324074074077</v>
      </c>
      <c r="N14" s="1">
        <f>Tableau14[[#This Row],[H départ CO 2]]-Tableau14[[#This Row],[H départ VTT 2]]</f>
        <v>1.5532407407407411E-2</v>
      </c>
      <c r="O14" s="2">
        <f>RANK(Tableau14[[#This Row],[Temps VTT 2]],Tableau14[Temps VTT 2],1)</f>
        <v>12</v>
      </c>
      <c r="P14" s="1">
        <v>0.46908564814814818</v>
      </c>
      <c r="Q14" s="1">
        <f>Tableau14[[#This Row],[H départ VTT 3]]-Tableau14[[#This Row],[H départ CO 2]]</f>
        <v>3.067129629629628E-2</v>
      </c>
      <c r="R14" s="2">
        <f>RANK(Tableau14[[#This Row],[Temps CO 2]],Tableau14[Temps CO 2],1)</f>
        <v>11</v>
      </c>
      <c r="S14" s="1">
        <v>0.49975694444444446</v>
      </c>
      <c r="T14" s="1">
        <f>Tableau14[[#This Row],[H départ canoê]]-Tableau14[[#This Row],[H départ VTT 3]]</f>
        <v>1.4976851851851769E-2</v>
      </c>
      <c r="U14" s="2">
        <f>RANK(Tableau14[[#This Row],[Temps VTT 3]],Tableau14[Temps VTT 3],1)</f>
        <v>13</v>
      </c>
      <c r="V14" s="1">
        <v>0.51473379629629623</v>
      </c>
      <c r="W14" s="1">
        <f>Tableau14[[#This Row],[H départ VTT 4]]-Tableau14[[#This Row],[H départ canoê]]</f>
        <v>1.1365740740740815E-2</v>
      </c>
      <c r="X14" s="2">
        <f>RANK(Tableau14[[#This Row],[Temps canoë]],Tableau14[Temps canoë],1)</f>
        <v>32</v>
      </c>
      <c r="Y14" s="1">
        <v>0.52609953703703705</v>
      </c>
      <c r="Z14" s="1">
        <f>Tableau14[[#This Row],[H départ R&amp;B]]-Tableau14[[#This Row],[H départ VTT 4]]</f>
        <v>5.6597222222222188E-3</v>
      </c>
      <c r="AA14" s="2">
        <f>RANK(Tableau14[[#This Row],[Temps VTT 4]],Tableau14[Temps VTT 4],1)</f>
        <v>37</v>
      </c>
      <c r="AB14" s="1">
        <v>0.53175925925925926</v>
      </c>
      <c r="AC14" s="1">
        <f>Tableau14[[#This Row],[H arrivée]]-Tableau14[[#This Row],[H départ R&amp;B]]</f>
        <v>1.0138888888888919E-2</v>
      </c>
      <c r="AD14" s="2">
        <f>RANK(Tableau14[[#This Row],[Temps R&amp;B]],Tableau14[Temps R&amp;B],1)</f>
        <v>11</v>
      </c>
      <c r="AE14">
        <v>0</v>
      </c>
      <c r="AF14" s="1">
        <v>0.54189814814814818</v>
      </c>
      <c r="AG14" s="1">
        <f>Tableau14[[#This Row],[H arrivée]]-Tableau14[[#This Row],[H départ]]+Tableau14[[#This Row],[Pén CO]]*AK$2</f>
        <v>0.18773148148148117</v>
      </c>
      <c r="AH14">
        <f>RANK(Tableau14[[#This Row],[Temps tot]],Tableau14[Temps tot],1)</f>
        <v>12</v>
      </c>
    </row>
    <row r="15" spans="2:37" ht="15.75" thickBot="1" x14ac:dyDescent="0.3">
      <c r="B15" s="4">
        <v>48</v>
      </c>
      <c r="C15" s="6" t="s">
        <v>49</v>
      </c>
      <c r="D15" s="1">
        <v>0.35416666666666702</v>
      </c>
      <c r="E15" s="1">
        <f>Tableau14[[#This Row],[H départ trail 2]]-Tableau14[[#This Row],[H départ]]</f>
        <v>4.8148148148147774E-2</v>
      </c>
      <c r="F15" s="2">
        <f>RANK(Tableau14[[#This Row],[Temps trail 1 + VTT 1]],Tableau14[Temps trail 1 + VTT 1],1)</f>
        <v>1</v>
      </c>
      <c r="G15" s="1">
        <v>0.40231481481481479</v>
      </c>
      <c r="H15" s="1">
        <f>Tableau14[[#This Row],[H départ CO 1]]-Tableau14[[#This Row],[H départ trail 2]]</f>
        <v>2.1180555555555591E-2</v>
      </c>
      <c r="I15" s="2">
        <f>RANK(Tableau14[[#This Row],[Temps trail 2]],Tableau14[Temps trail 2],1)</f>
        <v>3</v>
      </c>
      <c r="J15" s="1">
        <v>0.42349537037037038</v>
      </c>
      <c r="K15" s="1">
        <f>Tableau14[[#This Row],[H départ VTT 2]]-Tableau14[[#This Row],[H départ CO 1]]</f>
        <v>2.5752314814814825E-2</v>
      </c>
      <c r="L15" s="2">
        <f>RANK(Tableau14[[#This Row],[Temps CO 1]],Tableau14[Temps CO 1],1)</f>
        <v>25</v>
      </c>
      <c r="M15" s="1">
        <v>0.44924768518518521</v>
      </c>
      <c r="N15" s="1">
        <f>Tableau14[[#This Row],[H départ CO 2]]-Tableau14[[#This Row],[H départ VTT 2]]</f>
        <v>3.2245370370370396E-2</v>
      </c>
      <c r="O15" s="2">
        <f>RANK(Tableau14[[#This Row],[Temps VTT 2]],Tableau14[Temps VTT 2],1)</f>
        <v>46</v>
      </c>
      <c r="P15" s="1">
        <v>0.4814930555555556</v>
      </c>
      <c r="Q15" s="1">
        <f>Tableau14[[#This Row],[H départ VTT 3]]-Tableau14[[#This Row],[H départ CO 2]]</f>
        <v>3.9363425925925843E-2</v>
      </c>
      <c r="R15" s="2">
        <f>RANK(Tableau14[[#This Row],[Temps CO 2]],Tableau14[Temps CO 2],1)</f>
        <v>25</v>
      </c>
      <c r="S15" s="1">
        <v>0.52085648148148145</v>
      </c>
      <c r="T15" s="1">
        <f>Tableau14[[#This Row],[H départ canoê]]-Tableau14[[#This Row],[H départ VTT 3]]</f>
        <v>2.8310185185185244E-2</v>
      </c>
      <c r="U15" s="2">
        <f>RANK(Tableau14[[#This Row],[Temps VTT 3]],Tableau14[Temps VTT 3],1)</f>
        <v>45</v>
      </c>
      <c r="V15" s="1">
        <v>0.54916666666666669</v>
      </c>
      <c r="W15" s="1">
        <f>Tableau14[[#This Row],[H départ VTT 4]]-Tableau14[[#This Row],[H départ canoê]]</f>
        <v>-7.1631944444444484E-2</v>
      </c>
      <c r="X15" s="2">
        <f>RANK(Tableau14[[#This Row],[Temps canoë]],Tableau14[Temps canoë],1)</f>
        <v>1</v>
      </c>
      <c r="Y15" s="1">
        <v>0.47753472222222221</v>
      </c>
      <c r="Z15" s="1">
        <f>Tableau14[[#This Row],[H départ R&amp;B]]-Tableau14[[#This Row],[H départ VTT 4]]</f>
        <v>5.8171296296296304E-2</v>
      </c>
      <c r="AA15" s="2">
        <f>RANK(Tableau14[[#This Row],[Temps VTT 4]],Tableau14[Temps VTT 4],1)</f>
        <v>47</v>
      </c>
      <c r="AB15" s="1">
        <v>0.53570601851851851</v>
      </c>
      <c r="AC15" s="1">
        <f>Tableau14[[#This Row],[H arrivée]]-Tableau14[[#This Row],[H départ R&amp;B]]</f>
        <v>1.0023148148148198E-2</v>
      </c>
      <c r="AD15" s="2">
        <f>RANK(Tableau14[[#This Row],[Temps R&amp;B]],Tableau14[Temps R&amp;B],1)</f>
        <v>10</v>
      </c>
      <c r="AE15">
        <v>0</v>
      </c>
      <c r="AF15" s="1">
        <v>0.54572916666666671</v>
      </c>
      <c r="AG15" s="1">
        <f>Tableau14[[#This Row],[H arrivée]]-Tableau14[[#This Row],[H départ]]+Tableau14[[#This Row],[Pén CO]]*AK$2</f>
        <v>0.19156249999999969</v>
      </c>
      <c r="AH15">
        <f>RANK(Tableau14[[#This Row],[Temps tot]],Tableau14[Temps tot],1)</f>
        <v>13</v>
      </c>
    </row>
    <row r="16" spans="2:37" ht="15.75" thickBot="1" x14ac:dyDescent="0.3">
      <c r="B16" s="4">
        <v>44</v>
      </c>
      <c r="C16" s="5" t="s">
        <v>45</v>
      </c>
      <c r="D16" s="1">
        <v>0.35416666666666702</v>
      </c>
      <c r="E16" s="1">
        <f>Tableau14[[#This Row],[H départ trail 2]]-Tableau14[[#This Row],[H départ]]</f>
        <v>4.9305555555555214E-2</v>
      </c>
      <c r="F16" s="2">
        <f>RANK(Tableau14[[#This Row],[Temps trail 1 + VTT 1]],Tableau14[Temps trail 1 + VTT 1],1)</f>
        <v>7</v>
      </c>
      <c r="G16" s="1">
        <v>0.40347222222222223</v>
      </c>
      <c r="H16" s="1">
        <f>Tableau14[[#This Row],[H départ CO 1]]-Tableau14[[#This Row],[H départ trail 2]]</f>
        <v>2.0347222222222239E-2</v>
      </c>
      <c r="I16" s="2">
        <f>RANK(Tableau14[[#This Row],[Temps trail 2]],Tableau14[Temps trail 2],1)</f>
        <v>2</v>
      </c>
      <c r="J16" s="1">
        <v>0.42381944444444447</v>
      </c>
      <c r="K16" s="1">
        <f>Tableau14[[#This Row],[H départ VTT 2]]-Tableau14[[#This Row],[H départ CO 1]]</f>
        <v>2.4097222222222214E-2</v>
      </c>
      <c r="L16" s="2">
        <f>RANK(Tableau14[[#This Row],[Temps CO 1]],Tableau14[Temps CO 1],1)</f>
        <v>22</v>
      </c>
      <c r="M16" s="1">
        <v>0.44791666666666669</v>
      </c>
      <c r="N16" s="1">
        <f>Tableau14[[#This Row],[H départ CO 2]]-Tableau14[[#This Row],[H départ VTT 2]]</f>
        <v>2.221064814814816E-2</v>
      </c>
      <c r="O16" s="2">
        <f>RANK(Tableau14[[#This Row],[Temps VTT 2]],Tableau14[Temps VTT 2],1)</f>
        <v>37</v>
      </c>
      <c r="P16" s="1">
        <v>0.47012731481481485</v>
      </c>
      <c r="Q16" s="1">
        <f>Tableau14[[#This Row],[H départ VTT 3]]-Tableau14[[#This Row],[H départ CO 2]]</f>
        <v>3.2604166666666656E-2</v>
      </c>
      <c r="R16" s="2">
        <f>RANK(Tableau14[[#This Row],[Temps CO 2]],Tableau14[Temps CO 2],1)</f>
        <v>15</v>
      </c>
      <c r="S16" s="1">
        <v>0.5027314814814815</v>
      </c>
      <c r="T16" s="1">
        <f>Tableau14[[#This Row],[H départ canoê]]-Tableau14[[#This Row],[H départ VTT 3]]</f>
        <v>1.2604166666666639E-2</v>
      </c>
      <c r="U16" s="2">
        <f>RANK(Tableau14[[#This Row],[Temps VTT 3]],Tableau14[Temps VTT 3],1)</f>
        <v>3</v>
      </c>
      <c r="V16" s="1">
        <v>0.51533564814814814</v>
      </c>
      <c r="W16" s="1">
        <f>Tableau14[[#This Row],[H départ VTT 4]]-Tableau14[[#This Row],[H départ canoê]]</f>
        <v>9.791666666666643E-3</v>
      </c>
      <c r="X16" s="2">
        <f>RANK(Tableau14[[#This Row],[Temps canoë]],Tableau14[Temps canoë],1)</f>
        <v>18</v>
      </c>
      <c r="Y16" s="1">
        <v>0.52512731481481478</v>
      </c>
      <c r="Z16" s="1">
        <f>Tableau14[[#This Row],[H départ R&amp;B]]-Tableau14[[#This Row],[H départ VTT 4]]</f>
        <v>4.155092592592613E-3</v>
      </c>
      <c r="AA16" s="2">
        <f>RANK(Tableau14[[#This Row],[Temps VTT 4]],Tableau14[Temps VTT 4],1)</f>
        <v>19</v>
      </c>
      <c r="AB16" s="1">
        <v>0.5292824074074074</v>
      </c>
      <c r="AC16" s="1">
        <f>Tableau14[[#This Row],[H arrivée]]-Tableau14[[#This Row],[H départ R&amp;B]]</f>
        <v>1.6655092592592569E-2</v>
      </c>
      <c r="AD16" s="2">
        <f>RANK(Tableau14[[#This Row],[Temps R&amp;B]],Tableau14[Temps R&amp;B],1)</f>
        <v>39</v>
      </c>
      <c r="AE16">
        <v>0</v>
      </c>
      <c r="AF16" s="1">
        <v>0.54593749999999996</v>
      </c>
      <c r="AG16" s="1">
        <f>Tableau14[[#This Row],[H arrivée]]-Tableau14[[#This Row],[H départ]]+Tableau14[[#This Row],[Pén CO]]*AK$2</f>
        <v>0.19177083333333295</v>
      </c>
      <c r="AH16">
        <f>RANK(Tableau14[[#This Row],[Temps tot]],Tableau14[Temps tot],1)</f>
        <v>14</v>
      </c>
    </row>
    <row r="17" spans="2:34" ht="15.75" thickBot="1" x14ac:dyDescent="0.3">
      <c r="B17" s="4">
        <v>37</v>
      </c>
      <c r="C17" s="5" t="s">
        <v>38</v>
      </c>
      <c r="D17" s="1">
        <v>0.35416666666666702</v>
      </c>
      <c r="E17" s="1">
        <f>Tableau14[[#This Row],[H départ trail 2]]-Tableau14[[#This Row],[H départ]]</f>
        <v>5.6388888888888544E-2</v>
      </c>
      <c r="F17" s="2">
        <f>RANK(Tableau14[[#This Row],[Temps trail 1 + VTT 1]],Tableau14[Temps trail 1 + VTT 1],1)</f>
        <v>21</v>
      </c>
      <c r="G17" s="1">
        <v>0.41055555555555556</v>
      </c>
      <c r="H17" s="1">
        <f>Tableau14[[#This Row],[H départ CO 1]]-Tableau14[[#This Row],[H départ trail 2]]</f>
        <v>3.284722222222225E-2</v>
      </c>
      <c r="I17" s="2">
        <f>RANK(Tableau14[[#This Row],[Temps trail 2]],Tableau14[Temps trail 2],1)</f>
        <v>41</v>
      </c>
      <c r="J17" s="1">
        <v>0.44340277777777781</v>
      </c>
      <c r="K17" s="1">
        <f>Tableau14[[#This Row],[H départ VTT 2]]-Tableau14[[#This Row],[H départ CO 1]]</f>
        <v>1.2499999999999956E-2</v>
      </c>
      <c r="L17" s="2">
        <f>RANK(Tableau14[[#This Row],[Temps CO 1]],Tableau14[Temps CO 1],1)</f>
        <v>1</v>
      </c>
      <c r="M17" s="1">
        <v>0.45590277777777777</v>
      </c>
      <c r="N17" s="1">
        <f>Tableau14[[#This Row],[H départ CO 2]]-Tableau14[[#This Row],[H départ VTT 2]]</f>
        <v>1.7418981481481521E-2</v>
      </c>
      <c r="O17" s="2">
        <f>RANK(Tableau14[[#This Row],[Temps VTT 2]],Tableau14[Temps VTT 2],1)</f>
        <v>21</v>
      </c>
      <c r="P17" s="1">
        <v>0.47332175925925929</v>
      </c>
      <c r="Q17" s="1">
        <f>Tableau14[[#This Row],[H départ VTT 3]]-Tableau14[[#This Row],[H départ CO 2]]</f>
        <v>2.386574074074066E-2</v>
      </c>
      <c r="R17" s="2">
        <f>RANK(Tableau14[[#This Row],[Temps CO 2]],Tableau14[Temps CO 2],1)</f>
        <v>2</v>
      </c>
      <c r="S17" s="1">
        <v>0.49718749999999995</v>
      </c>
      <c r="T17" s="1">
        <f>Tableau14[[#This Row],[H départ canoê]]-Tableau14[[#This Row],[H départ VTT 3]]</f>
        <v>1.6666666666666663E-2</v>
      </c>
      <c r="U17" s="2">
        <f>RANK(Tableau14[[#This Row],[Temps VTT 3]],Tableau14[Temps VTT 3],1)</f>
        <v>27</v>
      </c>
      <c r="V17" s="1">
        <v>0.51385416666666661</v>
      </c>
      <c r="W17" s="1">
        <f>Tableau14[[#This Row],[H départ VTT 4]]-Tableau14[[#This Row],[H départ canoê]]</f>
        <v>1.0509259259259274E-2</v>
      </c>
      <c r="X17" s="2">
        <f>RANK(Tableau14[[#This Row],[Temps canoë]],Tableau14[Temps canoë],1)</f>
        <v>26</v>
      </c>
      <c r="Y17" s="1">
        <v>0.52436342592592589</v>
      </c>
      <c r="Z17" s="1">
        <f>Tableau14[[#This Row],[H départ R&amp;B]]-Tableau14[[#This Row],[H départ VTT 4]]</f>
        <v>8.7152777777778079E-3</v>
      </c>
      <c r="AA17" s="2">
        <f>RANK(Tableau14[[#This Row],[Temps VTT 4]],Tableau14[Temps VTT 4],1)</f>
        <v>46</v>
      </c>
      <c r="AB17" s="1">
        <v>0.53307870370370369</v>
      </c>
      <c r="AC17" s="1">
        <f>Tableau14[[#This Row],[H arrivée]]-Tableau14[[#This Row],[H départ R&amp;B]]</f>
        <v>6.0532407407407618E-3</v>
      </c>
      <c r="AD17" s="2">
        <f>RANK(Tableau14[[#This Row],[Temps R&amp;B]],Tableau14[Temps R&amp;B],1)</f>
        <v>2</v>
      </c>
      <c r="AE17">
        <v>1</v>
      </c>
      <c r="AF17" s="1">
        <v>0.53913194444444446</v>
      </c>
      <c r="AG17" s="1">
        <f>Tableau14[[#This Row],[H arrivée]]-Tableau14[[#This Row],[H départ]]+Tableau14[[#This Row],[Pén CO]]*AK$2</f>
        <v>0.19190972222222188</v>
      </c>
      <c r="AH17">
        <f>RANK(Tableau14[[#This Row],[Temps tot]],Tableau14[Temps tot],1)</f>
        <v>15</v>
      </c>
    </row>
    <row r="18" spans="2:34" ht="15.75" thickBot="1" x14ac:dyDescent="0.3">
      <c r="B18" s="4">
        <v>51</v>
      </c>
      <c r="C18" s="5" t="s">
        <v>52</v>
      </c>
      <c r="D18" s="1">
        <v>0.35416666666666702</v>
      </c>
      <c r="E18" s="1">
        <f>Tableau14[[#This Row],[H départ trail 2]]-Tableau14[[#This Row],[H départ]]</f>
        <v>5.5671296296295913E-2</v>
      </c>
      <c r="F18" s="2">
        <f>RANK(Tableau14[[#This Row],[Temps trail 1 + VTT 1]],Tableau14[Temps trail 1 + VTT 1],1)</f>
        <v>20</v>
      </c>
      <c r="G18" s="1">
        <v>0.40983796296296293</v>
      </c>
      <c r="H18" s="1">
        <f>Tableau14[[#This Row],[H départ CO 1]]-Tableau14[[#This Row],[H départ trail 2]]</f>
        <v>2.48842592592593E-2</v>
      </c>
      <c r="I18" s="2">
        <f>RANK(Tableau14[[#This Row],[Temps trail 2]],Tableau14[Temps trail 2],1)</f>
        <v>19</v>
      </c>
      <c r="J18" s="1">
        <v>0.43472222222222223</v>
      </c>
      <c r="K18" s="1">
        <f>Tableau14[[#This Row],[H départ VTT 2]]-Tableau14[[#This Row],[H départ CO 1]]</f>
        <v>3.2349537037037024E-2</v>
      </c>
      <c r="L18" s="2">
        <f>RANK(Tableau14[[#This Row],[Temps CO 1]],Tableau14[Temps CO 1],1)</f>
        <v>34</v>
      </c>
      <c r="M18" s="1">
        <v>0.46707175925925926</v>
      </c>
      <c r="N18" s="1">
        <f>Tableau14[[#This Row],[H départ CO 2]]-Tableau14[[#This Row],[H départ VTT 2]]</f>
        <v>1.7060185185185206E-2</v>
      </c>
      <c r="O18" s="2">
        <f>RANK(Tableau14[[#This Row],[Temps VTT 2]],Tableau14[Temps VTT 2],1)</f>
        <v>19</v>
      </c>
      <c r="P18" s="1">
        <v>0.48413194444444446</v>
      </c>
      <c r="Q18" s="1">
        <f>Tableau14[[#This Row],[H départ VTT 3]]-Tableau14[[#This Row],[H départ CO 2]]</f>
        <v>3.1076388888888917E-2</v>
      </c>
      <c r="R18" s="2">
        <f>RANK(Tableau14[[#This Row],[Temps CO 2]],Tableau14[Temps CO 2],1)</f>
        <v>12</v>
      </c>
      <c r="S18" s="1">
        <v>0.51520833333333338</v>
      </c>
      <c r="T18" s="1">
        <f>Tableau14[[#This Row],[H départ canoê]]-Tableau14[[#This Row],[H départ VTT 3]]</f>
        <v>1.4861111111110992E-2</v>
      </c>
      <c r="U18" s="2">
        <f>RANK(Tableau14[[#This Row],[Temps VTT 3]],Tableau14[Temps VTT 3],1)</f>
        <v>11</v>
      </c>
      <c r="V18" s="1">
        <v>0.53006944444444437</v>
      </c>
      <c r="W18" s="1">
        <f>Tableau14[[#This Row],[H départ VTT 4]]-Tableau14[[#This Row],[H départ canoê]]</f>
        <v>8.6574074074075025E-3</v>
      </c>
      <c r="X18" s="2">
        <f>RANK(Tableau14[[#This Row],[Temps canoë]],Tableau14[Temps canoë],1)</f>
        <v>8</v>
      </c>
      <c r="Y18" s="1">
        <v>0.53872685185185187</v>
      </c>
      <c r="Z18" s="1">
        <f>Tableau14[[#This Row],[H départ R&amp;B]]-Tableau14[[#This Row],[H départ VTT 4]]</f>
        <v>3.8078703703703365E-3</v>
      </c>
      <c r="AA18" s="2">
        <f>RANK(Tableau14[[#This Row],[Temps VTT 4]],Tableau14[Temps VTT 4],1)</f>
        <v>11</v>
      </c>
      <c r="AB18" s="1">
        <v>0.54253472222222221</v>
      </c>
      <c r="AC18" s="1">
        <f>Tableau14[[#This Row],[H arrivée]]-Tableau14[[#This Row],[H départ R&amp;B]]</f>
        <v>1.0671296296296262E-2</v>
      </c>
      <c r="AD18" s="2">
        <f>RANK(Tableau14[[#This Row],[Temps R&amp;B]],Tableau14[Temps R&amp;B],1)</f>
        <v>16</v>
      </c>
      <c r="AE18">
        <v>0</v>
      </c>
      <c r="AF18" s="1">
        <v>0.55320601851851847</v>
      </c>
      <c r="AG18" s="1">
        <f>Tableau14[[#This Row],[H arrivée]]-Tableau14[[#This Row],[H départ]]+Tableau14[[#This Row],[Pén CO]]*AK$2</f>
        <v>0.19903935185185145</v>
      </c>
      <c r="AH18">
        <f>RANK(Tableau14[[#This Row],[Temps tot]],Tableau14[Temps tot],1)</f>
        <v>16</v>
      </c>
    </row>
    <row r="19" spans="2:34" ht="15.75" thickBot="1" x14ac:dyDescent="0.3">
      <c r="B19" s="4">
        <v>73</v>
      </c>
      <c r="C19" s="5" t="s">
        <v>73</v>
      </c>
      <c r="D19" s="1">
        <v>0.35416666666666702</v>
      </c>
      <c r="E19" s="1">
        <f>Tableau14[[#This Row],[H départ trail 2]]-Tableau14[[#This Row],[H départ]]</f>
        <v>7.2152777777777455E-2</v>
      </c>
      <c r="F19" s="2">
        <f>RANK(Tableau14[[#This Row],[Temps trail 1 + VTT 1]],Tableau14[Temps trail 1 + VTT 1],1)</f>
        <v>38</v>
      </c>
      <c r="G19" s="1">
        <v>0.42631944444444447</v>
      </c>
      <c r="H19" s="1">
        <f>Tableau14[[#This Row],[H départ CO 1]]-Tableau14[[#This Row],[H départ trail 2]]</f>
        <v>2.5069444444444422E-2</v>
      </c>
      <c r="I19" s="2">
        <f>RANK(Tableau14[[#This Row],[Temps trail 2]],Tableau14[Temps trail 2],1)</f>
        <v>22</v>
      </c>
      <c r="J19" s="1">
        <v>0.4513888888888889</v>
      </c>
      <c r="K19" s="1">
        <f>Tableau14[[#This Row],[H départ VTT 2]]-Tableau14[[#This Row],[H départ CO 1]]</f>
        <v>2.777777777777779E-2</v>
      </c>
      <c r="L19" s="2">
        <f>RANK(Tableau14[[#This Row],[Temps CO 1]],Tableau14[Temps CO 1],1)</f>
        <v>29</v>
      </c>
      <c r="M19" s="1">
        <v>0.47916666666666669</v>
      </c>
      <c r="N19" s="1">
        <f>Tableau14[[#This Row],[H départ CO 2]]-Tableau14[[#This Row],[H départ VTT 2]]</f>
        <v>1.3344907407407347E-2</v>
      </c>
      <c r="O19" s="2">
        <f>RANK(Tableau14[[#This Row],[Temps VTT 2]],Tableau14[Temps VTT 2],1)</f>
        <v>3</v>
      </c>
      <c r="P19" s="1">
        <v>0.49251157407407403</v>
      </c>
      <c r="Q19" s="1">
        <f>Tableau14[[#This Row],[H départ VTT 3]]-Tableau14[[#This Row],[H départ CO 2]]</f>
        <v>3.350694444444452E-2</v>
      </c>
      <c r="R19" s="2">
        <f>RANK(Tableau14[[#This Row],[Temps CO 2]],Tableau14[Temps CO 2],1)</f>
        <v>16</v>
      </c>
      <c r="S19" s="1">
        <v>0.52601851851851855</v>
      </c>
      <c r="T19" s="1">
        <f>Tableau14[[#This Row],[H départ canoê]]-Tableau14[[#This Row],[H départ VTT 3]]</f>
        <v>1.4386574074074066E-2</v>
      </c>
      <c r="U19" s="2">
        <f>RANK(Tableau14[[#This Row],[Temps VTT 3]],Tableau14[Temps VTT 3],1)</f>
        <v>9</v>
      </c>
      <c r="V19" s="1">
        <v>0.54040509259259262</v>
      </c>
      <c r="W19" s="1">
        <f>Tableau14[[#This Row],[H départ VTT 4]]-Tableau14[[#This Row],[H départ canoê]]</f>
        <v>9.9421296296295925E-3</v>
      </c>
      <c r="X19" s="2">
        <f>RANK(Tableau14[[#This Row],[Temps canoë]],Tableau14[Temps canoë],1)</f>
        <v>19</v>
      </c>
      <c r="Y19" s="1">
        <v>0.55034722222222221</v>
      </c>
      <c r="Z19" s="1">
        <f>Tableau14[[#This Row],[H départ R&amp;B]]-Tableau14[[#This Row],[H départ VTT 4]]</f>
        <v>4.8611111111110938E-3</v>
      </c>
      <c r="AA19" s="2">
        <f>RANK(Tableau14[[#This Row],[Temps VTT 4]],Tableau14[Temps VTT 4],1)</f>
        <v>33</v>
      </c>
      <c r="AB19" s="1">
        <v>0.5552083333333333</v>
      </c>
      <c r="AC19" s="1">
        <f>Tableau14[[#This Row],[H arrivée]]-Tableau14[[#This Row],[H départ R&amp;B]]</f>
        <v>9.68749999999996E-3</v>
      </c>
      <c r="AD19" s="2">
        <f>RANK(Tableau14[[#This Row],[Temps R&amp;B]],Tableau14[Temps R&amp;B],1)</f>
        <v>6</v>
      </c>
      <c r="AE19">
        <v>0</v>
      </c>
      <c r="AF19" s="1">
        <v>0.56489583333333326</v>
      </c>
      <c r="AG19" s="1">
        <f>Tableau14[[#This Row],[H arrivée]]-Tableau14[[#This Row],[H départ]]+Tableau14[[#This Row],[Pén CO]]*AK$2</f>
        <v>0.21072916666666625</v>
      </c>
      <c r="AH19">
        <f>RANK(Tableau14[[#This Row],[Temps tot]],Tableau14[Temps tot],1)</f>
        <v>17</v>
      </c>
    </row>
    <row r="20" spans="2:34" ht="15.75" thickBot="1" x14ac:dyDescent="0.3">
      <c r="B20" s="4">
        <v>81</v>
      </c>
      <c r="C20" s="10" t="s">
        <v>80</v>
      </c>
      <c r="D20" s="1">
        <v>0.35416666666666702</v>
      </c>
      <c r="E20" s="1">
        <f>Tableau14[[#This Row],[H départ trail 2]]-Tableau14[[#This Row],[H départ]]</f>
        <v>7.2152777777777455E-2</v>
      </c>
      <c r="F20" s="2">
        <f>RANK(Tableau14[[#This Row],[Temps trail 1 + VTT 1]],Tableau14[Temps trail 1 + VTT 1],1)</f>
        <v>38</v>
      </c>
      <c r="G20" s="1">
        <v>0.42631944444444447</v>
      </c>
      <c r="H20" s="1">
        <f>Tableau14[[#This Row],[H départ CO 1]]-Tableau14[[#This Row],[H départ trail 2]]</f>
        <v>2.6574074074074028E-2</v>
      </c>
      <c r="I20" s="2">
        <f>RANK(Tableau14[[#This Row],[Temps trail 2]],Tableau14[Temps trail 2],1)</f>
        <v>27</v>
      </c>
      <c r="J20" s="1">
        <v>0.4528935185185185</v>
      </c>
      <c r="K20" s="1">
        <f>Tableau14[[#This Row],[H départ VTT 2]]-Tableau14[[#This Row],[H départ CO 1]]</f>
        <v>2.2569444444444475E-2</v>
      </c>
      <c r="L20" s="2">
        <f>RANK(Tableau14[[#This Row],[Temps CO 1]],Tableau14[Temps CO 1],1)</f>
        <v>19</v>
      </c>
      <c r="M20" s="1">
        <v>0.47546296296296298</v>
      </c>
      <c r="N20" s="1">
        <f>Tableau14[[#This Row],[H départ CO 2]]-Tableau14[[#This Row],[H départ VTT 2]]</f>
        <v>1.3715277777777757E-2</v>
      </c>
      <c r="O20" s="2">
        <f>RANK(Tableau14[[#This Row],[Temps VTT 2]],Tableau14[Temps VTT 2],1)</f>
        <v>5</v>
      </c>
      <c r="P20" s="1">
        <v>0.48917824074074073</v>
      </c>
      <c r="Q20" s="1">
        <f>Tableau14[[#This Row],[H départ VTT 3]]-Tableau14[[#This Row],[H départ CO 2]]</f>
        <v>3.6770833333333364E-2</v>
      </c>
      <c r="R20" s="2">
        <f>RANK(Tableau14[[#This Row],[Temps CO 2]],Tableau14[Temps CO 2],1)</f>
        <v>23</v>
      </c>
      <c r="S20" s="1">
        <v>0.5259490740740741</v>
      </c>
      <c r="T20" s="1">
        <f>Tableau14[[#This Row],[H départ canoê]]-Tableau14[[#This Row],[H départ VTT 3]]</f>
        <v>1.5405092592592595E-2</v>
      </c>
      <c r="U20" s="2">
        <f>RANK(Tableau14[[#This Row],[Temps VTT 3]],Tableau14[Temps VTT 3],1)</f>
        <v>14</v>
      </c>
      <c r="V20" s="1">
        <v>0.54135416666666669</v>
      </c>
      <c r="W20" s="1">
        <f>Tableau14[[#This Row],[H départ VTT 4]]-Tableau14[[#This Row],[H départ canoê]]</f>
        <v>9.5138888888888218E-3</v>
      </c>
      <c r="X20" s="2">
        <f>RANK(Tableau14[[#This Row],[Temps canoë]],Tableau14[Temps canoë],1)</f>
        <v>13</v>
      </c>
      <c r="Y20" s="1">
        <v>0.55086805555555551</v>
      </c>
      <c r="Z20" s="1">
        <f>Tableau14[[#This Row],[H départ R&amp;B]]-Tableau14[[#This Row],[H départ VTT 4]]</f>
        <v>3.9930555555556246E-3</v>
      </c>
      <c r="AA20" s="2">
        <f>RANK(Tableau14[[#This Row],[Temps VTT 4]],Tableau14[Temps VTT 4],1)</f>
        <v>16</v>
      </c>
      <c r="AB20" s="1">
        <v>0.55486111111111114</v>
      </c>
      <c r="AC20" s="1">
        <f>Tableau14[[#This Row],[H arrivée]]-Tableau14[[#This Row],[H départ R&amp;B]]</f>
        <v>1.0613425925925846E-2</v>
      </c>
      <c r="AD20" s="2">
        <f>RANK(Tableau14[[#This Row],[Temps R&amp;B]],Tableau14[Temps R&amp;B],1)</f>
        <v>14</v>
      </c>
      <c r="AE20">
        <v>0</v>
      </c>
      <c r="AF20" s="1">
        <v>0.56547453703703698</v>
      </c>
      <c r="AG20" s="1">
        <f>Tableau14[[#This Row],[H arrivée]]-Tableau14[[#This Row],[H départ]]+Tableau14[[#This Row],[Pén CO]]*AK$2</f>
        <v>0.21130787037036997</v>
      </c>
      <c r="AH20">
        <f>RANK(Tableau14[[#This Row],[Temps tot]],Tableau14[Temps tot],1)</f>
        <v>18</v>
      </c>
    </row>
    <row r="21" spans="2:34" ht="15.75" thickBot="1" x14ac:dyDescent="0.3">
      <c r="B21" s="4">
        <v>63</v>
      </c>
      <c r="C21" s="5" t="s">
        <v>64</v>
      </c>
      <c r="D21" s="1">
        <v>0.35416666666666702</v>
      </c>
      <c r="E21" s="1">
        <f>Tableau14[[#This Row],[H départ trail 2]]-Tableau14[[#This Row],[H départ]]</f>
        <v>5.4976851851851527E-2</v>
      </c>
      <c r="F21" s="2">
        <f>RANK(Tableau14[[#This Row],[Temps trail 1 + VTT 1]],Tableau14[Temps trail 1 + VTT 1],1)</f>
        <v>18</v>
      </c>
      <c r="G21" s="1">
        <v>0.40914351851851855</v>
      </c>
      <c r="H21" s="1">
        <f>Tableau14[[#This Row],[H départ CO 1]]-Tableau14[[#This Row],[H départ trail 2]]</f>
        <v>2.8240740740740677E-2</v>
      </c>
      <c r="I21" s="2">
        <f>RANK(Tableau14[[#This Row],[Temps trail 2]],Tableau14[Temps trail 2],1)</f>
        <v>29</v>
      </c>
      <c r="J21" s="1">
        <v>0.43738425925925922</v>
      </c>
      <c r="K21" s="1">
        <f>Tableau14[[#This Row],[H départ VTT 2]]-Tableau14[[#This Row],[H départ CO 1]]</f>
        <v>2.0173611111111156E-2</v>
      </c>
      <c r="L21" s="2">
        <f>RANK(Tableau14[[#This Row],[Temps CO 1]],Tableau14[Temps CO 1],1)</f>
        <v>14</v>
      </c>
      <c r="M21" s="1">
        <v>0.45755787037037038</v>
      </c>
      <c r="N21" s="1">
        <f>Tableau14[[#This Row],[H départ CO 2]]-Tableau14[[#This Row],[H départ VTT 2]]</f>
        <v>1.5972222222222165E-2</v>
      </c>
      <c r="O21" s="2">
        <f>RANK(Tableau14[[#This Row],[Temps VTT 2]],Tableau14[Temps VTT 2],1)</f>
        <v>14</v>
      </c>
      <c r="P21" s="1">
        <v>0.47353009259259254</v>
      </c>
      <c r="Q21" s="1">
        <f>Tableau14[[#This Row],[H départ VTT 3]]-Tableau14[[#This Row],[H départ CO 2]]</f>
        <v>4.4803240740740768E-2</v>
      </c>
      <c r="R21" s="2">
        <f>RANK(Tableau14[[#This Row],[Temps CO 2]],Tableau14[Temps CO 2],1)</f>
        <v>30</v>
      </c>
      <c r="S21" s="1">
        <v>0.51833333333333331</v>
      </c>
      <c r="T21" s="1">
        <f>Tableau14[[#This Row],[H départ canoê]]-Tableau14[[#This Row],[H départ VTT 3]]</f>
        <v>1.664351851851853E-2</v>
      </c>
      <c r="U21" s="2">
        <f>RANK(Tableau14[[#This Row],[Temps VTT 3]],Tableau14[Temps VTT 3],1)</f>
        <v>26</v>
      </c>
      <c r="V21" s="1">
        <v>0.53497685185185184</v>
      </c>
      <c r="W21" s="1">
        <f>Tableau14[[#This Row],[H départ VTT 4]]-Tableau14[[#This Row],[H départ canoê]]</f>
        <v>1.0219907407407414E-2</v>
      </c>
      <c r="X21" s="2">
        <f>RANK(Tableau14[[#This Row],[Temps canoë]],Tableau14[Temps canoë],1)</f>
        <v>23</v>
      </c>
      <c r="Y21" s="1">
        <v>0.54519675925925926</v>
      </c>
      <c r="Z21" s="1">
        <f>Tableau14[[#This Row],[H départ R&amp;B]]-Tableau14[[#This Row],[H départ VTT 4]]</f>
        <v>4.05092592592593E-3</v>
      </c>
      <c r="AA21" s="2">
        <f>RANK(Tableau14[[#This Row],[Temps VTT 4]],Tableau14[Temps VTT 4],1)</f>
        <v>18</v>
      </c>
      <c r="AB21" s="1">
        <v>0.54924768518518519</v>
      </c>
      <c r="AC21" s="1">
        <f>Tableau14[[#This Row],[H arrivée]]-Tableau14[[#This Row],[H départ R&amp;B]]</f>
        <v>1.1400462962962932E-2</v>
      </c>
      <c r="AD21" s="2">
        <f>RANK(Tableau14[[#This Row],[Temps R&amp;B]],Tableau14[Temps R&amp;B],1)</f>
        <v>21</v>
      </c>
      <c r="AE21">
        <v>1</v>
      </c>
      <c r="AF21" s="1">
        <v>0.56064814814814812</v>
      </c>
      <c r="AG21" s="1">
        <f>Tableau14[[#This Row],[H arrivée]]-Tableau14[[#This Row],[H départ]]+Tableau14[[#This Row],[Pén CO]]*AK$2</f>
        <v>0.21342592592592555</v>
      </c>
      <c r="AH21">
        <f>RANK(Tableau14[[#This Row],[Temps tot]],Tableau14[Temps tot],1)</f>
        <v>19</v>
      </c>
    </row>
    <row r="22" spans="2:34" ht="15.75" thickBot="1" x14ac:dyDescent="0.3">
      <c r="B22" s="4">
        <v>67</v>
      </c>
      <c r="C22" s="5" t="s">
        <v>68</v>
      </c>
      <c r="D22" s="1">
        <v>0.35416666666666702</v>
      </c>
      <c r="E22" s="1">
        <f>Tableau14[[#This Row],[H départ trail 2]]-Tableau14[[#This Row],[H départ]]</f>
        <v>5.6828703703703354E-2</v>
      </c>
      <c r="F22" s="2">
        <f>RANK(Tableau14[[#This Row],[Temps trail 1 + VTT 1]],Tableau14[Temps trail 1 + VTT 1],1)</f>
        <v>22</v>
      </c>
      <c r="G22" s="1">
        <v>0.41099537037037037</v>
      </c>
      <c r="H22" s="1">
        <f>Tableau14[[#This Row],[H départ CO 1]]-Tableau14[[#This Row],[H départ trail 2]]</f>
        <v>2.4421296296296247E-2</v>
      </c>
      <c r="I22" s="2">
        <f>RANK(Tableau14[[#This Row],[Temps trail 2]],Tableau14[Temps trail 2],1)</f>
        <v>16</v>
      </c>
      <c r="J22" s="1">
        <v>0.43541666666666662</v>
      </c>
      <c r="K22" s="1">
        <f>Tableau14[[#This Row],[H départ VTT 2]]-Tableau14[[#This Row],[H départ CO 1]]</f>
        <v>1.8576388888888962E-2</v>
      </c>
      <c r="L22" s="2">
        <f>RANK(Tableau14[[#This Row],[Temps CO 1]],Tableau14[Temps CO 1],1)</f>
        <v>8</v>
      </c>
      <c r="M22" s="1">
        <v>0.45399305555555558</v>
      </c>
      <c r="N22" s="1">
        <f>Tableau14[[#This Row],[H départ CO 2]]-Tableau14[[#This Row],[H départ VTT 2]]</f>
        <v>2.3888888888888848E-2</v>
      </c>
      <c r="O22" s="2">
        <f>RANK(Tableau14[[#This Row],[Temps VTT 2]],Tableau14[Temps VTT 2],1)</f>
        <v>40</v>
      </c>
      <c r="P22" s="1">
        <v>0.47788194444444443</v>
      </c>
      <c r="Q22" s="1">
        <f>Tableau14[[#This Row],[H départ VTT 3]]-Tableau14[[#This Row],[H départ CO 2]]</f>
        <v>2.9722222222222205E-2</v>
      </c>
      <c r="R22" s="2">
        <f>RANK(Tableau14[[#This Row],[Temps CO 2]],Tableau14[Temps CO 2],1)</f>
        <v>8</v>
      </c>
      <c r="S22" s="1">
        <v>0.50760416666666663</v>
      </c>
      <c r="T22" s="1">
        <f>Tableau14[[#This Row],[H départ canoê]]-Tableau14[[#This Row],[H départ VTT 3]]</f>
        <v>2.0879629629629637E-2</v>
      </c>
      <c r="U22" s="2">
        <f>RANK(Tableau14[[#This Row],[Temps VTT 3]],Tableau14[Temps VTT 3],1)</f>
        <v>39</v>
      </c>
      <c r="V22" s="1">
        <v>0.52848379629629627</v>
      </c>
      <c r="W22" s="1">
        <f>Tableau14[[#This Row],[H départ VTT 4]]-Tableau14[[#This Row],[H départ canoê]]</f>
        <v>1.056712962962969E-2</v>
      </c>
      <c r="X22" s="2">
        <f>RANK(Tableau14[[#This Row],[Temps canoë]],Tableau14[Temps canoë],1)</f>
        <v>27</v>
      </c>
      <c r="Y22" s="1">
        <v>0.53905092592592596</v>
      </c>
      <c r="Z22" s="1">
        <f>Tableau14[[#This Row],[H départ R&amp;B]]-Tableau14[[#This Row],[H départ VTT 4]]</f>
        <v>3.9699074074074359E-3</v>
      </c>
      <c r="AA22" s="2">
        <f>RANK(Tableau14[[#This Row],[Temps VTT 4]],Tableau14[Temps VTT 4],1)</f>
        <v>15</v>
      </c>
      <c r="AB22" s="1">
        <v>0.5430208333333334</v>
      </c>
      <c r="AC22" s="1">
        <f>Tableau14[[#This Row],[H arrivée]]-Tableau14[[#This Row],[H départ R&amp;B]]</f>
        <v>1.1863425925925819E-2</v>
      </c>
      <c r="AD22" s="2">
        <f>RANK(Tableau14[[#This Row],[Temps R&amp;B]],Tableau14[Temps R&amp;B],1)</f>
        <v>25</v>
      </c>
      <c r="AE22">
        <v>2</v>
      </c>
      <c r="AF22" s="1">
        <v>0.55488425925925922</v>
      </c>
      <c r="AG22" s="1">
        <f>Tableau14[[#This Row],[H arrivée]]-Tableau14[[#This Row],[H départ]]+Tableau14[[#This Row],[Pén CO]]*AK$2</f>
        <v>0.21460648148148109</v>
      </c>
      <c r="AH22">
        <f>RANK(Tableau14[[#This Row],[Temps tot]],Tableau14[Temps tot],1)</f>
        <v>20</v>
      </c>
    </row>
    <row r="23" spans="2:34" ht="15.75" thickBot="1" x14ac:dyDescent="0.3">
      <c r="B23" s="4">
        <v>55</v>
      </c>
      <c r="C23" s="5" t="s">
        <v>56</v>
      </c>
      <c r="D23" s="1">
        <v>0.35416666666666702</v>
      </c>
      <c r="E23" s="1">
        <f>Tableau14[[#This Row],[H départ trail 2]]-Tableau14[[#This Row],[H départ]]</f>
        <v>5.4363425925925579E-2</v>
      </c>
      <c r="F23" s="2">
        <f>RANK(Tableau14[[#This Row],[Temps trail 1 + VTT 1]],Tableau14[Temps trail 1 + VTT 1],1)</f>
        <v>16</v>
      </c>
      <c r="G23" s="1">
        <v>0.4085300925925926</v>
      </c>
      <c r="H23" s="1">
        <f>Tableau14[[#This Row],[H départ CO 1]]-Tableau14[[#This Row],[H départ trail 2]]</f>
        <v>3.2210648148148113E-2</v>
      </c>
      <c r="I23" s="2">
        <f>RANK(Tableau14[[#This Row],[Temps trail 2]],Tableau14[Temps trail 2],1)</f>
        <v>39</v>
      </c>
      <c r="J23" s="1">
        <v>0.44074074074074071</v>
      </c>
      <c r="K23" s="1">
        <f>Tableau14[[#This Row],[H départ VTT 2]]-Tableau14[[#This Row],[H départ CO 1]]</f>
        <v>2.3090277777777835E-2</v>
      </c>
      <c r="L23" s="2">
        <f>RANK(Tableau14[[#This Row],[Temps CO 1]],Tableau14[Temps CO 1],1)</f>
        <v>21</v>
      </c>
      <c r="M23" s="1">
        <v>0.46383101851851855</v>
      </c>
      <c r="N23" s="1">
        <f>Tableau14[[#This Row],[H départ CO 2]]-Tableau14[[#This Row],[H départ VTT 2]]</f>
        <v>1.8252314814814818E-2</v>
      </c>
      <c r="O23" s="2">
        <f>RANK(Tableau14[[#This Row],[Temps VTT 2]],Tableau14[Temps VTT 2],1)</f>
        <v>24</v>
      </c>
      <c r="P23" s="1">
        <v>0.48208333333333336</v>
      </c>
      <c r="Q23" s="1">
        <f>Tableau14[[#This Row],[H départ VTT 3]]-Tableau14[[#This Row],[H départ CO 2]]</f>
        <v>3.4386574074074028E-2</v>
      </c>
      <c r="R23" s="2">
        <f>RANK(Tableau14[[#This Row],[Temps CO 2]],Tableau14[Temps CO 2],1)</f>
        <v>19</v>
      </c>
      <c r="S23" s="1">
        <v>0.51646990740740739</v>
      </c>
      <c r="T23" s="1">
        <f>Tableau14[[#This Row],[H départ canoê]]-Tableau14[[#This Row],[H départ VTT 3]]</f>
        <v>2.0104166666666701E-2</v>
      </c>
      <c r="U23" s="2">
        <f>RANK(Tableau14[[#This Row],[Temps VTT 3]],Tableau14[Temps VTT 3],1)</f>
        <v>37</v>
      </c>
      <c r="V23" s="1">
        <v>0.53657407407407409</v>
      </c>
      <c r="W23" s="1">
        <f>Tableau14[[#This Row],[H départ VTT 4]]-Tableau14[[#This Row],[H départ canoê]]</f>
        <v>9.7453703703703765E-3</v>
      </c>
      <c r="X23" s="2">
        <f>RANK(Tableau14[[#This Row],[Temps canoë]],Tableau14[Temps canoë],1)</f>
        <v>17</v>
      </c>
      <c r="Y23" s="1">
        <v>0.54631944444444447</v>
      </c>
      <c r="Z23" s="1">
        <f>Tableau14[[#This Row],[H départ R&amp;B]]-Tableau14[[#This Row],[H départ VTT 4]]</f>
        <v>3.7962962962962976E-3</v>
      </c>
      <c r="AA23" s="2">
        <f>RANK(Tableau14[[#This Row],[Temps VTT 4]],Tableau14[Temps VTT 4],1)</f>
        <v>9</v>
      </c>
      <c r="AB23" s="1">
        <v>0.55011574074074077</v>
      </c>
      <c r="AC23" s="1">
        <f>Tableau14[[#This Row],[H arrivée]]-Tableau14[[#This Row],[H départ R&amp;B]]</f>
        <v>1.2037037037037068E-2</v>
      </c>
      <c r="AD23" s="2">
        <f>RANK(Tableau14[[#This Row],[Temps R&amp;B]],Tableau14[Temps R&amp;B],1)</f>
        <v>28</v>
      </c>
      <c r="AE23">
        <v>1</v>
      </c>
      <c r="AF23" s="1">
        <v>0.56215277777777783</v>
      </c>
      <c r="AG23" s="1">
        <f>Tableau14[[#This Row],[H arrivée]]-Tableau14[[#This Row],[H départ]]+Tableau14[[#This Row],[Pén CO]]*AK$2</f>
        <v>0.21493055555555526</v>
      </c>
      <c r="AH23">
        <f>RANK(Tableau14[[#This Row],[Temps tot]],Tableau14[Temps tot],1)</f>
        <v>21</v>
      </c>
    </row>
    <row r="24" spans="2:34" ht="15.75" thickBot="1" x14ac:dyDescent="0.3">
      <c r="B24" s="4">
        <v>60</v>
      </c>
      <c r="C24" s="6" t="s">
        <v>61</v>
      </c>
      <c r="D24" s="1">
        <v>0.35416666666666702</v>
      </c>
      <c r="E24" s="1">
        <f>Tableau14[[#This Row],[H départ trail 2]]-Tableau14[[#This Row],[H départ]]</f>
        <v>5.8449074074073737E-2</v>
      </c>
      <c r="F24" s="2">
        <f>RANK(Tableau14[[#This Row],[Temps trail 1 + VTT 1]],Tableau14[Temps trail 1 + VTT 1],1)</f>
        <v>28</v>
      </c>
      <c r="G24" s="1">
        <v>0.41261574074074076</v>
      </c>
      <c r="H24" s="1">
        <f>Tableau14[[#This Row],[H départ CO 1]]-Tableau14[[#This Row],[H départ trail 2]]</f>
        <v>2.2465277777777792E-2</v>
      </c>
      <c r="I24" s="2">
        <f>RANK(Tableau14[[#This Row],[Temps trail 2]],Tableau14[Temps trail 2],1)</f>
        <v>8</v>
      </c>
      <c r="J24" s="1">
        <v>0.43508101851851855</v>
      </c>
      <c r="K24" s="1">
        <f>Tableau14[[#This Row],[H départ VTT 2]]-Tableau14[[#This Row],[H départ CO 1]]</f>
        <v>2.2210648148148104E-2</v>
      </c>
      <c r="L24" s="2">
        <f>RANK(Tableau14[[#This Row],[Temps CO 1]],Tableau14[Temps CO 1],1)</f>
        <v>17</v>
      </c>
      <c r="M24" s="1">
        <v>0.45729166666666665</v>
      </c>
      <c r="N24" s="1">
        <f>Tableau14[[#This Row],[H départ CO 2]]-Tableau14[[#This Row],[H départ VTT 2]]</f>
        <v>1.6666666666666663E-2</v>
      </c>
      <c r="O24" s="2">
        <f>RANK(Tableau14[[#This Row],[Temps VTT 2]],Tableau14[Temps VTT 2],1)</f>
        <v>18</v>
      </c>
      <c r="P24" s="1">
        <v>0.47395833333333331</v>
      </c>
      <c r="Q24" s="1">
        <f>Tableau14[[#This Row],[H départ VTT 3]]-Tableau14[[#This Row],[H départ CO 2]]</f>
        <v>4.4317129629629692E-2</v>
      </c>
      <c r="R24" s="2">
        <f>RANK(Tableau14[[#This Row],[Temps CO 2]],Tableau14[Temps CO 2],1)</f>
        <v>28</v>
      </c>
      <c r="S24" s="1">
        <v>0.51827546296296301</v>
      </c>
      <c r="T24" s="1">
        <f>Tableau14[[#This Row],[H départ canoê]]-Tableau14[[#This Row],[H départ VTT 3]]</f>
        <v>1.7118055555555456E-2</v>
      </c>
      <c r="U24" s="2">
        <f>RANK(Tableau14[[#This Row],[Temps VTT 3]],Tableau14[Temps VTT 3],1)</f>
        <v>30</v>
      </c>
      <c r="V24" s="1">
        <v>0.53539351851851846</v>
      </c>
      <c r="W24" s="1">
        <f>Tableau14[[#This Row],[H départ VTT 4]]-Tableau14[[#This Row],[H départ canoê]]</f>
        <v>1.0659722222222223E-2</v>
      </c>
      <c r="X24" s="2">
        <f>RANK(Tableau14[[#This Row],[Temps canoë]],Tableau14[Temps canoë],1)</f>
        <v>28</v>
      </c>
      <c r="Y24" s="1">
        <v>0.54605324074074069</v>
      </c>
      <c r="Z24" s="1">
        <f>Tableau14[[#This Row],[H départ R&amp;B]]-Tableau14[[#This Row],[H départ VTT 4]]</f>
        <v>4.652777777777839E-3</v>
      </c>
      <c r="AA24" s="2">
        <f>RANK(Tableau14[[#This Row],[Temps VTT 4]],Tableau14[Temps VTT 4],1)</f>
        <v>29</v>
      </c>
      <c r="AB24" s="1">
        <v>0.55070601851851853</v>
      </c>
      <c r="AC24" s="1">
        <f>Tableau14[[#This Row],[H arrivée]]-Tableau14[[#This Row],[H départ R&amp;B]]</f>
        <v>1.1481481481481426E-2</v>
      </c>
      <c r="AD24" s="2">
        <f>RANK(Tableau14[[#This Row],[Temps R&amp;B]],Tableau14[Temps R&amp;B],1)</f>
        <v>23</v>
      </c>
      <c r="AE24">
        <v>1</v>
      </c>
      <c r="AF24" s="1">
        <v>0.56218749999999995</v>
      </c>
      <c r="AG24" s="1">
        <f>Tableau14[[#This Row],[H arrivée]]-Tableau14[[#This Row],[H départ]]+Tableau14[[#This Row],[Pén CO]]*AK$2</f>
        <v>0.21496527777777738</v>
      </c>
      <c r="AH24">
        <f>RANK(Tableau14[[#This Row],[Temps tot]],Tableau14[Temps tot],1)</f>
        <v>22</v>
      </c>
    </row>
    <row r="25" spans="2:34" ht="15.75" thickBot="1" x14ac:dyDescent="0.3">
      <c r="B25" s="4">
        <v>39</v>
      </c>
      <c r="C25" s="5" t="s">
        <v>40</v>
      </c>
      <c r="D25" s="1">
        <v>0.35416666666666702</v>
      </c>
      <c r="E25" s="1">
        <f>Tableau14[[#This Row],[H départ trail 2]]-Tableau14[[#This Row],[H départ]]</f>
        <v>5.8287037037036693E-2</v>
      </c>
      <c r="F25" s="2">
        <f>RANK(Tableau14[[#This Row],[Temps trail 1 + VTT 1]],Tableau14[Temps trail 1 + VTT 1],1)</f>
        <v>27</v>
      </c>
      <c r="G25" s="1">
        <v>0.41245370370370371</v>
      </c>
      <c r="H25" s="1">
        <f>Tableau14[[#This Row],[H départ CO 1]]-Tableau14[[#This Row],[H départ trail 2]]</f>
        <v>2.4282407407407447E-2</v>
      </c>
      <c r="I25" s="2">
        <f>RANK(Tableau14[[#This Row],[Temps trail 2]],Tableau14[Temps trail 2],1)</f>
        <v>15</v>
      </c>
      <c r="J25" s="1">
        <v>0.43673611111111116</v>
      </c>
      <c r="K25" s="1">
        <f>Tableau14[[#This Row],[H départ VTT 2]]-Tableau14[[#This Row],[H départ CO 1]]</f>
        <v>3.4560185185185166E-2</v>
      </c>
      <c r="L25" s="2">
        <f>RANK(Tableau14[[#This Row],[Temps CO 1]],Tableau14[Temps CO 1],1)</f>
        <v>39</v>
      </c>
      <c r="M25" s="1">
        <v>0.47129629629629632</v>
      </c>
      <c r="N25" s="1">
        <f>Tableau14[[#This Row],[H départ CO 2]]-Tableau14[[#This Row],[H départ VTT 2]]</f>
        <v>1.8692129629629628E-2</v>
      </c>
      <c r="O25" s="2">
        <f>RANK(Tableau14[[#This Row],[Temps VTT 2]],Tableau14[Temps VTT 2],1)</f>
        <v>26</v>
      </c>
      <c r="P25" s="1">
        <v>0.48998842592592595</v>
      </c>
      <c r="Q25" s="1">
        <f>Tableau14[[#This Row],[H départ VTT 3]]-Tableau14[[#This Row],[H départ CO 2]]</f>
        <v>3.7094907407407396E-2</v>
      </c>
      <c r="R25" s="2">
        <f>RANK(Tableau14[[#This Row],[Temps CO 2]],Tableau14[Temps CO 2],1)</f>
        <v>24</v>
      </c>
      <c r="S25" s="1">
        <v>0.52708333333333335</v>
      </c>
      <c r="T25" s="1">
        <f>Tableau14[[#This Row],[H départ canoê]]-Tableau14[[#This Row],[H départ VTT 3]]</f>
        <v>1.7256944444444478E-2</v>
      </c>
      <c r="U25" s="2">
        <f>RANK(Tableau14[[#This Row],[Temps VTT 3]],Tableau14[Temps VTT 3],1)</f>
        <v>31</v>
      </c>
      <c r="V25" s="1">
        <v>0.54434027777777783</v>
      </c>
      <c r="W25" s="1">
        <f>Tableau14[[#This Row],[H départ VTT 4]]-Tableau14[[#This Row],[H départ canoê]]</f>
        <v>1.1087962962962883E-2</v>
      </c>
      <c r="X25" s="2">
        <f>RANK(Tableau14[[#This Row],[Temps canoë]],Tableau14[Temps canoë],1)</f>
        <v>29</v>
      </c>
      <c r="Y25" s="1">
        <v>0.55542824074074071</v>
      </c>
      <c r="Z25" s="1">
        <f>Tableau14[[#This Row],[H départ R&amp;B]]-Tableau14[[#This Row],[H départ VTT 4]]</f>
        <v>4.2824074074073737E-3</v>
      </c>
      <c r="AA25" s="2">
        <f>RANK(Tableau14[[#This Row],[Temps VTT 4]],Tableau14[Temps VTT 4],1)</f>
        <v>23</v>
      </c>
      <c r="AB25" s="1">
        <v>0.55971064814814808</v>
      </c>
      <c r="AC25" s="1">
        <f>Tableau14[[#This Row],[H arrivée]]-Tableau14[[#This Row],[H départ R&amp;B]]</f>
        <v>1.6736111111111174E-2</v>
      </c>
      <c r="AD25" s="2">
        <f>RANK(Tableau14[[#This Row],[Temps R&amp;B]],Tableau14[Temps R&amp;B],1)</f>
        <v>40</v>
      </c>
      <c r="AE25">
        <v>0</v>
      </c>
      <c r="AF25" s="1">
        <v>0.57644675925925926</v>
      </c>
      <c r="AG25" s="1">
        <f>Tableau14[[#This Row],[H arrivée]]-Tableau14[[#This Row],[H départ]]+Tableau14[[#This Row],[Pén CO]]*AK$2</f>
        <v>0.22228009259259224</v>
      </c>
      <c r="AH25">
        <f>RANK(Tableau14[[#This Row],[Temps tot]],Tableau14[Temps tot],1)</f>
        <v>23</v>
      </c>
    </row>
    <row r="26" spans="2:34" ht="15.75" thickBot="1" x14ac:dyDescent="0.3">
      <c r="B26" s="4">
        <v>33</v>
      </c>
      <c r="C26" s="6" t="s">
        <v>34</v>
      </c>
      <c r="D26" s="1">
        <v>0.35416666666666669</v>
      </c>
      <c r="E26" s="1">
        <f>Tableau14[[#This Row],[H départ trail 2]]-Tableau14[[#This Row],[H départ]]</f>
        <v>6.7858796296296264E-2</v>
      </c>
      <c r="F26" s="2">
        <f>RANK(Tableau14[[#This Row],[Temps trail 1 + VTT 1]],Tableau14[Temps trail 1 + VTT 1],1)</f>
        <v>36</v>
      </c>
      <c r="G26" s="1">
        <v>0.42202546296296295</v>
      </c>
      <c r="H26" s="1">
        <f>Tableau14[[#This Row],[H départ CO 1]]-Tableau14[[#This Row],[H départ trail 2]]</f>
        <v>3.8738425925925968E-2</v>
      </c>
      <c r="I26" s="2">
        <f>RANK(Tableau14[[#This Row],[Temps trail 2]],Tableau14[Temps trail 2],1)</f>
        <v>45</v>
      </c>
      <c r="J26" s="1">
        <v>0.46076388888888892</v>
      </c>
      <c r="K26" s="1">
        <f>Tableau14[[#This Row],[H départ VTT 2]]-Tableau14[[#This Row],[H départ CO 1]]</f>
        <v>1.9444444444444431E-2</v>
      </c>
      <c r="L26" s="2">
        <f>RANK(Tableau14[[#This Row],[Temps CO 1]],Tableau14[Temps CO 1],1)</f>
        <v>9</v>
      </c>
      <c r="M26" s="1">
        <v>0.48020833333333335</v>
      </c>
      <c r="N26" s="1">
        <f>Tableau14[[#This Row],[H départ CO 2]]-Tableau14[[#This Row],[H départ VTT 2]]</f>
        <v>1.8761574074074083E-2</v>
      </c>
      <c r="O26" s="2">
        <f>RANK(Tableau14[[#This Row],[Temps VTT 2]],Tableau14[Temps VTT 2],1)</f>
        <v>27</v>
      </c>
      <c r="P26" s="1">
        <v>0.49896990740740743</v>
      </c>
      <c r="Q26" s="1">
        <f>Tableau14[[#This Row],[H départ VTT 3]]-Tableau14[[#This Row],[H départ CO 2]]</f>
        <v>3.2337962962962874E-2</v>
      </c>
      <c r="R26" s="2">
        <f>RANK(Tableau14[[#This Row],[Temps CO 2]],Tableau14[Temps CO 2],1)</f>
        <v>13</v>
      </c>
      <c r="S26" s="1">
        <v>0.53130787037037031</v>
      </c>
      <c r="T26" s="1">
        <f>Tableau14[[#This Row],[H départ canoê]]-Tableau14[[#This Row],[H départ VTT 3]]</f>
        <v>1.8981481481481488E-2</v>
      </c>
      <c r="U26" s="2">
        <f>RANK(Tableau14[[#This Row],[Temps VTT 3]],Tableau14[Temps VTT 3],1)</f>
        <v>34</v>
      </c>
      <c r="V26" s="1">
        <v>0.55028935185185179</v>
      </c>
      <c r="W26" s="1">
        <f>Tableau14[[#This Row],[H départ VTT 4]]-Tableau14[[#This Row],[H départ canoê]]</f>
        <v>1.0347222222222285E-2</v>
      </c>
      <c r="X26" s="2">
        <f>RANK(Tableau14[[#This Row],[Temps canoë]],Tableau14[Temps canoë],1)</f>
        <v>25</v>
      </c>
      <c r="Y26" s="1">
        <v>0.56063657407407408</v>
      </c>
      <c r="Z26" s="1">
        <f>Tableau14[[#This Row],[H départ R&amp;B]]-Tableau14[[#This Row],[H départ VTT 4]]</f>
        <v>6.134259259259256E-3</v>
      </c>
      <c r="AA26" s="2">
        <f>RANK(Tableau14[[#This Row],[Temps VTT 4]],Tableau14[Temps VTT 4],1)</f>
        <v>41</v>
      </c>
      <c r="AB26" s="1">
        <v>0.56677083333333333</v>
      </c>
      <c r="AC26" s="1">
        <f>Tableau14[[#This Row],[H arrivée]]-Tableau14[[#This Row],[H départ R&amp;B]]</f>
        <v>1.4375000000000027E-2</v>
      </c>
      <c r="AD26" s="2">
        <f>RANK(Tableau14[[#This Row],[Temps R&amp;B]],Tableau14[Temps R&amp;B],1)</f>
        <v>33</v>
      </c>
      <c r="AE26">
        <v>0</v>
      </c>
      <c r="AF26" s="1">
        <v>0.58114583333333336</v>
      </c>
      <c r="AG26" s="1">
        <f>Tableau14[[#This Row],[H arrivée]]-Tableau14[[#This Row],[H départ]]+Tableau14[[#This Row],[Pén CO]]*AK$2</f>
        <v>0.22697916666666668</v>
      </c>
      <c r="AH26">
        <f>RANK(Tableau14[[#This Row],[Temps tot]],Tableau14[Temps tot],1)</f>
        <v>24</v>
      </c>
    </row>
    <row r="27" spans="2:34" ht="15.75" thickBot="1" x14ac:dyDescent="0.3">
      <c r="B27" s="4">
        <v>59</v>
      </c>
      <c r="C27" s="5" t="s">
        <v>60</v>
      </c>
      <c r="D27" s="1">
        <v>0.35416666666666702</v>
      </c>
      <c r="E27" s="1">
        <f>Tableau14[[#This Row],[H départ trail 2]]-Tableau14[[#This Row],[H départ]]</f>
        <v>6.3078703703703387E-2</v>
      </c>
      <c r="F27" s="2">
        <f>RANK(Tableau14[[#This Row],[Temps trail 1 + VTT 1]],Tableau14[Temps trail 1 + VTT 1],1)</f>
        <v>29</v>
      </c>
      <c r="G27" s="1">
        <v>0.41724537037037041</v>
      </c>
      <c r="H27" s="1">
        <f>Tableau14[[#This Row],[H départ CO 1]]-Tableau14[[#This Row],[H départ trail 2]]</f>
        <v>2.3900462962962943E-2</v>
      </c>
      <c r="I27" s="2">
        <f>RANK(Tableau14[[#This Row],[Temps trail 2]],Tableau14[Temps trail 2],1)</f>
        <v>12</v>
      </c>
      <c r="J27" s="1">
        <v>0.44114583333333335</v>
      </c>
      <c r="K27" s="1">
        <f>Tableau14[[#This Row],[H départ VTT 2]]-Tableau14[[#This Row],[H départ CO 1]]</f>
        <v>2.4236111111111125E-2</v>
      </c>
      <c r="L27" s="2">
        <f>RANK(Tableau14[[#This Row],[Temps CO 1]],Tableau14[Temps CO 1],1)</f>
        <v>23</v>
      </c>
      <c r="M27" s="1">
        <v>0.46538194444444447</v>
      </c>
      <c r="N27" s="1">
        <f>Tableau14[[#This Row],[H départ CO 2]]-Tableau14[[#This Row],[H départ VTT 2]]</f>
        <v>1.9583333333333286E-2</v>
      </c>
      <c r="O27" s="2">
        <f>RANK(Tableau14[[#This Row],[Temps VTT 2]],Tableau14[Temps VTT 2],1)</f>
        <v>31</v>
      </c>
      <c r="P27" s="1">
        <v>0.48496527777777776</v>
      </c>
      <c r="Q27" s="1">
        <f>Tableau14[[#This Row],[H départ VTT 3]]-Tableau14[[#This Row],[H départ CO 2]]</f>
        <v>5.2361111111111192E-2</v>
      </c>
      <c r="R27" s="2">
        <f>RANK(Tableau14[[#This Row],[Temps CO 2]],Tableau14[Temps CO 2],1)</f>
        <v>38</v>
      </c>
      <c r="S27" s="1">
        <v>0.53732638888888895</v>
      </c>
      <c r="T27" s="1">
        <f>Tableau14[[#This Row],[H départ canoê]]-Tableau14[[#This Row],[H départ VTT 3]]</f>
        <v>1.6076388888888848E-2</v>
      </c>
      <c r="U27" s="2">
        <f>RANK(Tableau14[[#This Row],[Temps VTT 3]],Tableau14[Temps VTT 3],1)</f>
        <v>19</v>
      </c>
      <c r="V27" s="1">
        <v>0.5534027777777778</v>
      </c>
      <c r="W27" s="1">
        <f>Tableau14[[#This Row],[H départ VTT 4]]-Tableau14[[#This Row],[H départ canoê]]</f>
        <v>1.1828703703703702E-2</v>
      </c>
      <c r="X27" s="2">
        <f>RANK(Tableau14[[#This Row],[Temps canoë]],Tableau14[Temps canoë],1)</f>
        <v>34</v>
      </c>
      <c r="Y27" s="1">
        <v>0.5652314814814815</v>
      </c>
      <c r="Z27" s="1">
        <f>Tableau14[[#This Row],[H départ R&amp;B]]-Tableau14[[#This Row],[H départ VTT 4]]</f>
        <v>4.5601851851851949E-3</v>
      </c>
      <c r="AA27" s="2">
        <f>RANK(Tableau14[[#This Row],[Temps VTT 4]],Tableau14[Temps VTT 4],1)</f>
        <v>26</v>
      </c>
      <c r="AB27" s="1">
        <v>0.5697916666666667</v>
      </c>
      <c r="AC27" s="1">
        <f>Tableau14[[#This Row],[H arrivée]]-Tableau14[[#This Row],[H départ R&amp;B]]</f>
        <v>1.4722222222222192E-2</v>
      </c>
      <c r="AD27" s="2">
        <f>RANK(Tableau14[[#This Row],[Temps R&amp;B]],Tableau14[Temps R&amp;B],1)</f>
        <v>34</v>
      </c>
      <c r="AE27">
        <v>0</v>
      </c>
      <c r="AF27" s="1">
        <v>0.58451388888888889</v>
      </c>
      <c r="AG27" s="1">
        <f>Tableau14[[#This Row],[H arrivée]]-Tableau14[[#This Row],[H départ]]+Tableau14[[#This Row],[Pén CO]]*AK$2</f>
        <v>0.23034722222222187</v>
      </c>
      <c r="AH27">
        <f>RANK(Tableau14[[#This Row],[Temps tot]],Tableau14[Temps tot],1)</f>
        <v>25</v>
      </c>
    </row>
    <row r="28" spans="2:34" ht="15.75" thickBot="1" x14ac:dyDescent="0.3">
      <c r="B28" s="4">
        <v>46</v>
      </c>
      <c r="C28" s="5" t="s">
        <v>47</v>
      </c>
      <c r="D28" s="1">
        <v>0.35416666666666702</v>
      </c>
      <c r="E28" s="1">
        <f>Tableau14[[#This Row],[H départ trail 2]]-Tableau14[[#This Row],[H départ]]</f>
        <v>6.4699074074073715E-2</v>
      </c>
      <c r="F28" s="2">
        <f>RANK(Tableau14[[#This Row],[Temps trail 1 + VTT 1]],Tableau14[Temps trail 1 + VTT 1],1)</f>
        <v>32</v>
      </c>
      <c r="G28" s="1">
        <v>0.41886574074074073</v>
      </c>
      <c r="H28" s="1">
        <f>Tableau14[[#This Row],[H départ CO 1]]-Tableau14[[#This Row],[H départ trail 2]]</f>
        <v>2.8125000000000011E-2</v>
      </c>
      <c r="I28" s="2">
        <f>RANK(Tableau14[[#This Row],[Temps trail 2]],Tableau14[Temps trail 2],1)</f>
        <v>28</v>
      </c>
      <c r="J28" s="1">
        <v>0.44699074074074074</v>
      </c>
      <c r="K28" s="1">
        <f>Tableau14[[#This Row],[H départ VTT 2]]-Tableau14[[#This Row],[H départ CO 1]]</f>
        <v>1.9791666666666652E-2</v>
      </c>
      <c r="L28" s="2">
        <f>RANK(Tableau14[[#This Row],[Temps CO 1]],Tableau14[Temps CO 1],1)</f>
        <v>12</v>
      </c>
      <c r="M28" s="1">
        <v>0.4667824074074074</v>
      </c>
      <c r="N28" s="1">
        <f>Tableau14[[#This Row],[H départ CO 2]]-Tableau14[[#This Row],[H départ VTT 2]]</f>
        <v>1.8831018518518539E-2</v>
      </c>
      <c r="O28" s="2">
        <f>RANK(Tableau14[[#This Row],[Temps VTT 2]],Tableau14[Temps VTT 2],1)</f>
        <v>28</v>
      </c>
      <c r="P28" s="1">
        <v>0.48561342592592593</v>
      </c>
      <c r="Q28" s="1">
        <f>Tableau14[[#This Row],[H départ VTT 3]]-Tableau14[[#This Row],[H départ CO 2]]</f>
        <v>5.5196759259259265E-2</v>
      </c>
      <c r="R28" s="2">
        <f>RANK(Tableau14[[#This Row],[Temps CO 2]],Tableau14[Temps CO 2],1)</f>
        <v>40</v>
      </c>
      <c r="S28" s="1">
        <v>0.5408101851851852</v>
      </c>
      <c r="T28" s="1">
        <f>Tableau14[[#This Row],[H départ canoê]]-Tableau14[[#This Row],[H départ VTT 3]]</f>
        <v>1.6574074074074074E-2</v>
      </c>
      <c r="U28" s="2">
        <f>RANK(Tableau14[[#This Row],[Temps VTT 3]],Tableau14[Temps VTT 3],1)</f>
        <v>23</v>
      </c>
      <c r="V28" s="1">
        <v>0.55738425925925927</v>
      </c>
      <c r="W28" s="1">
        <f>Tableau14[[#This Row],[H départ VTT 4]]-Tableau14[[#This Row],[H départ canoê]]</f>
        <v>1.1909722222222197E-2</v>
      </c>
      <c r="X28" s="2">
        <f>RANK(Tableau14[[#This Row],[Temps canoë]],Tableau14[Temps canoë],1)</f>
        <v>35</v>
      </c>
      <c r="Y28" s="1">
        <v>0.56929398148148147</v>
      </c>
      <c r="Z28" s="1">
        <f>Tableau14[[#This Row],[H départ R&amp;B]]-Tableau14[[#This Row],[H départ VTT 4]]</f>
        <v>4.7106481481481444E-3</v>
      </c>
      <c r="AA28" s="2">
        <f>RANK(Tableau14[[#This Row],[Temps VTT 4]],Tableau14[Temps VTT 4],1)</f>
        <v>31</v>
      </c>
      <c r="AB28" s="1">
        <v>0.57400462962962961</v>
      </c>
      <c r="AC28" s="1">
        <f>Tableau14[[#This Row],[H arrivée]]-Tableau14[[#This Row],[H départ R&amp;B]]</f>
        <v>1.1990740740740691E-2</v>
      </c>
      <c r="AD28" s="2">
        <f>RANK(Tableau14[[#This Row],[Temps R&amp;B]],Tableau14[Temps R&amp;B],1)</f>
        <v>26</v>
      </c>
      <c r="AE28">
        <v>0</v>
      </c>
      <c r="AF28" s="1">
        <v>0.58599537037037031</v>
      </c>
      <c r="AG28" s="1">
        <f>Tableau14[[#This Row],[H arrivée]]-Tableau14[[#This Row],[H départ]]+Tableau14[[#This Row],[Pén CO]]*AK$2</f>
        <v>0.23182870370370329</v>
      </c>
      <c r="AH28">
        <f>RANK(Tableau14[[#This Row],[Temps tot]],Tableau14[Temps tot],1)</f>
        <v>26</v>
      </c>
    </row>
    <row r="29" spans="2:34" ht="15.75" thickBot="1" x14ac:dyDescent="0.3">
      <c r="B29" s="4">
        <v>75</v>
      </c>
      <c r="C29" s="5" t="s">
        <v>75</v>
      </c>
      <c r="D29" s="1">
        <v>0.35416666666666702</v>
      </c>
      <c r="E29" s="1">
        <f>Tableau14[[#This Row],[H départ trail 2]]-Tableau14[[#This Row],[H départ]]</f>
        <v>5.7291666666666297E-2</v>
      </c>
      <c r="F29" s="2">
        <f>RANK(Tableau14[[#This Row],[Temps trail 1 + VTT 1]],Tableau14[Temps trail 1 + VTT 1],1)</f>
        <v>24</v>
      </c>
      <c r="G29" s="1">
        <v>0.41145833333333331</v>
      </c>
      <c r="H29" s="1">
        <f>Tableau14[[#This Row],[H départ CO 1]]-Tableau14[[#This Row],[H départ trail 2]]</f>
        <v>2.8252314814814827E-2</v>
      </c>
      <c r="I29" s="2">
        <f>RANK(Tableau14[[#This Row],[Temps trail 2]],Tableau14[Temps trail 2],1)</f>
        <v>30</v>
      </c>
      <c r="J29" s="1">
        <v>0.43971064814814814</v>
      </c>
      <c r="K29" s="1">
        <f>Tableau14[[#This Row],[H départ VTT 2]]-Tableau14[[#This Row],[H départ CO 1]]</f>
        <v>3.4247685185185173E-2</v>
      </c>
      <c r="L29" s="2">
        <f>RANK(Tableau14[[#This Row],[Temps CO 1]],Tableau14[Temps CO 1],1)</f>
        <v>38</v>
      </c>
      <c r="M29" s="1">
        <v>0.47395833333333331</v>
      </c>
      <c r="N29" s="1">
        <f>Tableau14[[#This Row],[H départ CO 2]]-Tableau14[[#This Row],[H départ VTT 2]]</f>
        <v>1.6215277777777759E-2</v>
      </c>
      <c r="O29" s="2">
        <f>RANK(Tableau14[[#This Row],[Temps VTT 2]],Tableau14[Temps VTT 2],1)</f>
        <v>16</v>
      </c>
      <c r="P29" s="1">
        <v>0.49017361111111107</v>
      </c>
      <c r="Q29" s="1">
        <f>Tableau14[[#This Row],[H départ VTT 3]]-Tableau14[[#This Row],[H départ CO 2]]</f>
        <v>4.8090277777777801E-2</v>
      </c>
      <c r="R29" s="2">
        <f>RANK(Tableau14[[#This Row],[Temps CO 2]],Tableau14[Temps CO 2],1)</f>
        <v>33</v>
      </c>
      <c r="S29" s="1">
        <v>0.53826388888888888</v>
      </c>
      <c r="T29" s="1">
        <f>Tableau14[[#This Row],[H départ canoê]]-Tableau14[[#This Row],[H départ VTT 3]]</f>
        <v>1.7592592592592604E-2</v>
      </c>
      <c r="U29" s="2">
        <f>RANK(Tableau14[[#This Row],[Temps VTT 3]],Tableau14[Temps VTT 3],1)</f>
        <v>32</v>
      </c>
      <c r="V29" s="1">
        <v>0.55585648148148148</v>
      </c>
      <c r="W29" s="1">
        <f>Tableau14[[#This Row],[H départ VTT 4]]-Tableau14[[#This Row],[H départ canoê]]</f>
        <v>9.293981481481528E-3</v>
      </c>
      <c r="X29" s="2">
        <f>RANK(Tableau14[[#This Row],[Temps canoë]],Tableau14[Temps canoë],1)</f>
        <v>11</v>
      </c>
      <c r="Y29" s="1">
        <v>0.56515046296296301</v>
      </c>
      <c r="Z29" s="1">
        <f>Tableau14[[#This Row],[H départ R&amp;B]]-Tableau14[[#This Row],[H départ VTT 4]]</f>
        <v>3.7962962962962976E-3</v>
      </c>
      <c r="AA29" s="2">
        <f>RANK(Tableau14[[#This Row],[Temps VTT 4]],Tableau14[Temps VTT 4],1)</f>
        <v>9</v>
      </c>
      <c r="AB29" s="1">
        <v>0.5689467592592593</v>
      </c>
      <c r="AC29" s="1">
        <f>Tableau14[[#This Row],[H arrivée]]-Tableau14[[#This Row],[H départ R&amp;B]]</f>
        <v>1.1087962962962883E-2</v>
      </c>
      <c r="AD29" s="2">
        <f>RANK(Tableau14[[#This Row],[Temps R&amp;B]],Tableau14[Temps R&amp;B],1)</f>
        <v>18</v>
      </c>
      <c r="AE29">
        <v>1</v>
      </c>
      <c r="AF29" s="1">
        <v>0.58003472222222219</v>
      </c>
      <c r="AG29" s="1">
        <f>Tableau14[[#This Row],[H arrivée]]-Tableau14[[#This Row],[H départ]]+Tableau14[[#This Row],[Pén CO]]*AK$2</f>
        <v>0.23281249999999962</v>
      </c>
      <c r="AH29">
        <f>RANK(Tableau14[[#This Row],[Temps tot]],Tableau14[Temps tot],1)</f>
        <v>27</v>
      </c>
    </row>
    <row r="30" spans="2:34" ht="15.75" thickBot="1" x14ac:dyDescent="0.3">
      <c r="B30" s="4">
        <v>69</v>
      </c>
      <c r="C30" s="5" t="s">
        <v>70</v>
      </c>
      <c r="D30" s="1">
        <v>0.35416666666666702</v>
      </c>
      <c r="E30" s="1">
        <f>Tableau14[[#This Row],[H départ trail 2]]-Tableau14[[#This Row],[H départ]]</f>
        <v>6.3310185185184831E-2</v>
      </c>
      <c r="F30" s="2">
        <f>RANK(Tableau14[[#This Row],[Temps trail 1 + VTT 1]],Tableau14[Temps trail 1 + VTT 1],1)</f>
        <v>31</v>
      </c>
      <c r="G30" s="1">
        <v>0.41747685185185185</v>
      </c>
      <c r="H30" s="1">
        <f>Tableau14[[#This Row],[H départ CO 1]]-Tableau14[[#This Row],[H départ trail 2]]</f>
        <v>3.2175925925925886E-2</v>
      </c>
      <c r="I30" s="2">
        <f>RANK(Tableau14[[#This Row],[Temps trail 2]],Tableau14[Temps trail 2],1)</f>
        <v>38</v>
      </c>
      <c r="J30" s="1">
        <v>0.44965277777777773</v>
      </c>
      <c r="K30" s="1">
        <f>Tableau14[[#This Row],[H départ VTT 2]]-Tableau14[[#This Row],[H départ CO 1]]</f>
        <v>3.0208333333333393E-2</v>
      </c>
      <c r="L30" s="2">
        <f>RANK(Tableau14[[#This Row],[Temps CO 1]],Tableau14[Temps CO 1],1)</f>
        <v>32</v>
      </c>
      <c r="M30" s="1">
        <v>0.47986111111111113</v>
      </c>
      <c r="N30" s="1">
        <f>Tableau14[[#This Row],[H départ CO 2]]-Tableau14[[#This Row],[H départ VTT 2]]</f>
        <v>1.7939814814814825E-2</v>
      </c>
      <c r="O30" s="2">
        <f>RANK(Tableau14[[#This Row],[Temps VTT 2]],Tableau14[Temps VTT 2],1)</f>
        <v>22</v>
      </c>
      <c r="P30" s="1">
        <v>0.49780092592592595</v>
      </c>
      <c r="Q30" s="1">
        <f>Tableau14[[#This Row],[H départ VTT 3]]-Tableau14[[#This Row],[H départ CO 2]]</f>
        <v>4.5023148148148118E-2</v>
      </c>
      <c r="R30" s="2">
        <f>RANK(Tableau14[[#This Row],[Temps CO 2]],Tableau14[Temps CO 2],1)</f>
        <v>31</v>
      </c>
      <c r="S30" s="1">
        <v>0.54282407407407407</v>
      </c>
      <c r="T30" s="1">
        <f>Tableau14[[#This Row],[H départ canoê]]-Tableau14[[#This Row],[H départ VTT 3]]</f>
        <v>1.5775462962962949E-2</v>
      </c>
      <c r="U30" s="2">
        <f>RANK(Tableau14[[#This Row],[Temps VTT 3]],Tableau14[Temps VTT 3],1)</f>
        <v>15</v>
      </c>
      <c r="V30" s="1">
        <v>0.55859953703703702</v>
      </c>
      <c r="W30" s="1">
        <f>Tableau14[[#This Row],[H départ VTT 4]]-Tableau14[[#This Row],[H départ canoê]]</f>
        <v>9.5486111111111605E-3</v>
      </c>
      <c r="X30" s="2">
        <f>RANK(Tableau14[[#This Row],[Temps canoë]],Tableau14[Temps canoë],1)</f>
        <v>14</v>
      </c>
      <c r="Y30" s="1">
        <v>0.56814814814814818</v>
      </c>
      <c r="Z30" s="1">
        <f>Tableau14[[#This Row],[H départ R&amp;B]]-Tableau14[[#This Row],[H départ VTT 4]]</f>
        <v>4.6527777777777279E-3</v>
      </c>
      <c r="AA30" s="2">
        <f>RANK(Tableau14[[#This Row],[Temps VTT 4]],Tableau14[Temps VTT 4],1)</f>
        <v>28</v>
      </c>
      <c r="AB30" s="1">
        <v>0.57280092592592591</v>
      </c>
      <c r="AC30" s="1">
        <f>Tableau14[[#This Row],[H arrivée]]-Tableau14[[#This Row],[H départ R&amp;B]]</f>
        <v>1.5416666666666745E-2</v>
      </c>
      <c r="AD30" s="2">
        <f>RANK(Tableau14[[#This Row],[Temps R&amp;B]],Tableau14[Temps R&amp;B],1)</f>
        <v>35</v>
      </c>
      <c r="AE30">
        <v>0</v>
      </c>
      <c r="AF30" s="1">
        <v>0.58821759259259265</v>
      </c>
      <c r="AG30" s="1">
        <f>Tableau14[[#This Row],[H arrivée]]-Tableau14[[#This Row],[H départ]]+Tableau14[[#This Row],[Pén CO]]*AK$2</f>
        <v>0.23405092592592563</v>
      </c>
      <c r="AH30">
        <f>RANK(Tableau14[[#This Row],[Temps tot]],Tableau14[Temps tot],1)</f>
        <v>28</v>
      </c>
    </row>
    <row r="31" spans="2:34" ht="15.75" thickBot="1" x14ac:dyDescent="0.3">
      <c r="B31" s="4">
        <v>35</v>
      </c>
      <c r="C31" s="5" t="s">
        <v>36</v>
      </c>
      <c r="D31" s="1">
        <v>0.35416666666666702</v>
      </c>
      <c r="E31" s="1">
        <f>Tableau14[[#This Row],[H départ trail 2]]-Tableau14[[#This Row],[H départ]]</f>
        <v>6.4699074074073715E-2</v>
      </c>
      <c r="F31" s="2">
        <f>RANK(Tableau14[[#This Row],[Temps trail 1 + VTT 1]],Tableau14[Temps trail 1 + VTT 1],1)</f>
        <v>32</v>
      </c>
      <c r="G31" s="1">
        <v>0.41886574074074073</v>
      </c>
      <c r="H31" s="1">
        <f>Tableau14[[#This Row],[H départ CO 1]]-Tableau14[[#This Row],[H départ trail 2]]</f>
        <v>3.0787037037037002E-2</v>
      </c>
      <c r="I31" s="2">
        <f>RANK(Tableau14[[#This Row],[Temps trail 2]],Tableau14[Temps trail 2],1)</f>
        <v>36</v>
      </c>
      <c r="J31" s="1">
        <v>0.44965277777777773</v>
      </c>
      <c r="K31" s="1">
        <f>Tableau14[[#This Row],[H départ VTT 2]]-Tableau14[[#This Row],[H départ CO 1]]</f>
        <v>3.0150462962962976E-2</v>
      </c>
      <c r="L31" s="2">
        <f>RANK(Tableau14[[#This Row],[Temps CO 1]],Tableau14[Temps CO 1],1)</f>
        <v>31</v>
      </c>
      <c r="M31" s="1">
        <v>0.47980324074074071</v>
      </c>
      <c r="N31" s="1">
        <f>Tableau14[[#This Row],[H départ CO 2]]-Tableau14[[#This Row],[H départ VTT 2]]</f>
        <v>2.0081018518518512E-2</v>
      </c>
      <c r="O31" s="2">
        <f>RANK(Tableau14[[#This Row],[Temps VTT 2]],Tableau14[Temps VTT 2],1)</f>
        <v>33</v>
      </c>
      <c r="P31" s="1">
        <v>0.49988425925925922</v>
      </c>
      <c r="Q31" s="1">
        <f>Tableau14[[#This Row],[H départ VTT 3]]-Tableau14[[#This Row],[H départ CO 2]]</f>
        <v>4.1180555555555609E-2</v>
      </c>
      <c r="R31" s="2">
        <f>RANK(Tableau14[[#This Row],[Temps CO 2]],Tableau14[Temps CO 2],1)</f>
        <v>26</v>
      </c>
      <c r="S31" s="1">
        <v>0.54106481481481483</v>
      </c>
      <c r="T31" s="1">
        <f>Tableau14[[#This Row],[H départ canoê]]-Tableau14[[#This Row],[H départ VTT 3]]</f>
        <v>1.9351851851851842E-2</v>
      </c>
      <c r="U31" s="2">
        <f>RANK(Tableau14[[#This Row],[Temps VTT 3]],Tableau14[Temps VTT 3],1)</f>
        <v>35</v>
      </c>
      <c r="V31" s="1">
        <v>0.56041666666666667</v>
      </c>
      <c r="W31" s="1">
        <f>Tableau14[[#This Row],[H départ VTT 4]]-Tableau14[[#This Row],[H départ canoê]]</f>
        <v>1.201388888888888E-2</v>
      </c>
      <c r="X31" s="2">
        <f>RANK(Tableau14[[#This Row],[Temps canoë]],Tableau14[Temps canoë],1)</f>
        <v>37</v>
      </c>
      <c r="Y31" s="1">
        <v>0.57243055555555555</v>
      </c>
      <c r="Z31" s="1">
        <f>Tableau14[[#This Row],[H départ R&amp;B]]-Tableau14[[#This Row],[H départ VTT 4]]</f>
        <v>5.6597222222222188E-3</v>
      </c>
      <c r="AA31" s="2">
        <f>RANK(Tableau14[[#This Row],[Temps VTT 4]],Tableau14[Temps VTT 4],1)</f>
        <v>37</v>
      </c>
      <c r="AB31" s="1">
        <v>0.57809027777777777</v>
      </c>
      <c r="AC31" s="1">
        <f>Tableau14[[#This Row],[H arrivée]]-Tableau14[[#This Row],[H départ R&amp;B]]</f>
        <v>1.2986111111111143E-2</v>
      </c>
      <c r="AD31" s="2">
        <f>RANK(Tableau14[[#This Row],[Temps R&amp;B]],Tableau14[Temps R&amp;B],1)</f>
        <v>30</v>
      </c>
      <c r="AE31">
        <v>0</v>
      </c>
      <c r="AF31" s="1">
        <v>0.59107638888888892</v>
      </c>
      <c r="AG31" s="1">
        <f>Tableau14[[#This Row],[H arrivée]]-Tableau14[[#This Row],[H départ]]+Tableau14[[#This Row],[Pén CO]]*AK$2</f>
        <v>0.2369097222222219</v>
      </c>
      <c r="AH31">
        <f>RANK(Tableau14[[#This Row],[Temps tot]],Tableau14[Temps tot],1)</f>
        <v>29</v>
      </c>
    </row>
    <row r="32" spans="2:34" ht="15.75" thickBot="1" x14ac:dyDescent="0.3">
      <c r="B32" s="4">
        <v>49</v>
      </c>
      <c r="C32" s="5" t="s">
        <v>50</v>
      </c>
      <c r="D32" s="1">
        <v>0.35416666666666702</v>
      </c>
      <c r="E32" s="1">
        <f>Tableau14[[#This Row],[H départ trail 2]]-Tableau14[[#This Row],[H départ]]</f>
        <v>4.8726851851851494E-2</v>
      </c>
      <c r="F32" s="2">
        <f>RANK(Tableau14[[#This Row],[Temps trail 1 + VTT 1]],Tableau14[Temps trail 1 + VTT 1],1)</f>
        <v>2</v>
      </c>
      <c r="G32" s="1">
        <v>0.40289351851851851</v>
      </c>
      <c r="H32" s="1">
        <f>Tableau14[[#This Row],[H départ CO 1]]-Tableau14[[#This Row],[H départ trail 2]]</f>
        <v>2.5868055555555547E-2</v>
      </c>
      <c r="I32" s="2">
        <f>RANK(Tableau14[[#This Row],[Temps trail 2]],Tableau14[Temps trail 2],1)</f>
        <v>24</v>
      </c>
      <c r="J32" s="1">
        <v>0.42876157407407406</v>
      </c>
      <c r="K32" s="1">
        <f>Tableau14[[#This Row],[H départ VTT 2]]-Tableau14[[#This Row],[H départ CO 1]]</f>
        <v>3.4583333333333355E-2</v>
      </c>
      <c r="L32" s="2">
        <f>RANK(Tableau14[[#This Row],[Temps CO 1]],Tableau14[Temps CO 1],1)</f>
        <v>40</v>
      </c>
      <c r="M32" s="1">
        <v>0.46334490740740741</v>
      </c>
      <c r="N32" s="1">
        <f>Tableau14[[#This Row],[H départ CO 2]]-Tableau14[[#This Row],[H départ VTT 2]]</f>
        <v>2.2546296296296287E-2</v>
      </c>
      <c r="O32" s="2">
        <f>RANK(Tableau14[[#This Row],[Temps VTT 2]],Tableau14[Temps VTT 2],1)</f>
        <v>38</v>
      </c>
      <c r="P32" s="1">
        <v>0.4858912037037037</v>
      </c>
      <c r="Q32" s="1">
        <f>Tableau14[[#This Row],[H départ VTT 3]]-Tableau14[[#This Row],[H départ CO 2]]</f>
        <v>5.0787037037037075E-2</v>
      </c>
      <c r="R32" s="2">
        <f>RANK(Tableau14[[#This Row],[Temps CO 2]],Tableau14[Temps CO 2],1)</f>
        <v>37</v>
      </c>
      <c r="S32" s="1">
        <v>0.53667824074074078</v>
      </c>
      <c r="T32" s="1">
        <f>Tableau14[[#This Row],[H départ canoê]]-Tableau14[[#This Row],[H départ VTT 3]]</f>
        <v>1.3831018518518423E-2</v>
      </c>
      <c r="U32" s="2">
        <f>RANK(Tableau14[[#This Row],[Temps VTT 3]],Tableau14[Temps VTT 3],1)</f>
        <v>6</v>
      </c>
      <c r="V32" s="1">
        <v>0.5505092592592592</v>
      </c>
      <c r="W32" s="1">
        <f>Tableau14[[#This Row],[H départ VTT 4]]-Tableau14[[#This Row],[H départ canoê]]</f>
        <v>1.0081018518518614E-2</v>
      </c>
      <c r="X32" s="2">
        <f>RANK(Tableau14[[#This Row],[Temps canoë]],Tableau14[Temps canoë],1)</f>
        <v>22</v>
      </c>
      <c r="Y32" s="1">
        <v>0.56059027777777781</v>
      </c>
      <c r="Z32" s="1">
        <f>Tableau14[[#This Row],[H départ R&amp;B]]-Tableau14[[#This Row],[H départ VTT 4]]</f>
        <v>3.4837962962962488E-3</v>
      </c>
      <c r="AA32" s="2">
        <f>RANK(Tableau14[[#This Row],[Temps VTT 4]],Tableau14[Temps VTT 4],1)</f>
        <v>4</v>
      </c>
      <c r="AB32" s="1">
        <v>0.56407407407407406</v>
      </c>
      <c r="AC32" s="1">
        <f>Tableau14[[#This Row],[H arrivée]]-Tableau14[[#This Row],[H départ R&amp;B]]</f>
        <v>1.3321759259259269E-2</v>
      </c>
      <c r="AD32" s="2">
        <f>RANK(Tableau14[[#This Row],[Temps R&amp;B]],Tableau14[Temps R&amp;B],1)</f>
        <v>32</v>
      </c>
      <c r="AE32">
        <v>2</v>
      </c>
      <c r="AF32" s="1">
        <v>0.57739583333333333</v>
      </c>
      <c r="AG32" s="1">
        <f>Tableau14[[#This Row],[H arrivée]]-Tableau14[[#This Row],[H départ]]+Tableau14[[#This Row],[Pén CO]]*AK$2</f>
        <v>0.23711805555555521</v>
      </c>
      <c r="AH32">
        <f>RANK(Tableau14[[#This Row],[Temps tot]],Tableau14[Temps tot],1)</f>
        <v>30</v>
      </c>
    </row>
    <row r="33" spans="2:34" ht="15.75" thickBot="1" x14ac:dyDescent="0.3">
      <c r="B33" s="4">
        <v>47</v>
      </c>
      <c r="C33" s="5" t="s">
        <v>48</v>
      </c>
      <c r="D33" s="1">
        <v>0.35416666666666702</v>
      </c>
      <c r="E33" s="1">
        <f>Tableau14[[#This Row],[H départ trail 2]]-Tableau14[[#This Row],[H départ]]</f>
        <v>5.7291666666666297E-2</v>
      </c>
      <c r="F33" s="2">
        <f>RANK(Tableau14[[#This Row],[Temps trail 1 + VTT 1]],Tableau14[Temps trail 1 + VTT 1],1)</f>
        <v>24</v>
      </c>
      <c r="G33" s="1">
        <v>0.41145833333333331</v>
      </c>
      <c r="H33" s="1">
        <f>Tableau14[[#This Row],[H départ CO 1]]-Tableau14[[#This Row],[H départ trail 2]]</f>
        <v>2.8553240740740726E-2</v>
      </c>
      <c r="I33" s="2">
        <f>RANK(Tableau14[[#This Row],[Temps trail 2]],Tableau14[Temps trail 2],1)</f>
        <v>31</v>
      </c>
      <c r="J33" s="1">
        <v>0.44001157407407404</v>
      </c>
      <c r="K33" s="1">
        <f>Tableau14[[#This Row],[H départ VTT 2]]-Tableau14[[#This Row],[H départ CO 1]]</f>
        <v>2.8738425925925959E-2</v>
      </c>
      <c r="L33" s="2">
        <f>RANK(Tableau14[[#This Row],[Temps CO 1]],Tableau14[Temps CO 1],1)</f>
        <v>30</v>
      </c>
      <c r="M33" s="1">
        <v>0.46875</v>
      </c>
      <c r="N33" s="1">
        <f>Tableau14[[#This Row],[H départ CO 2]]-Tableau14[[#This Row],[H départ VTT 2]]</f>
        <v>1.6400462962962992E-2</v>
      </c>
      <c r="O33" s="2">
        <f>RANK(Tableau14[[#This Row],[Temps VTT 2]],Tableau14[Temps VTT 2],1)</f>
        <v>17</v>
      </c>
      <c r="P33" s="1">
        <v>0.48515046296296299</v>
      </c>
      <c r="Q33" s="1">
        <f>Tableau14[[#This Row],[H départ VTT 3]]-Tableau14[[#This Row],[H départ CO 2]]</f>
        <v>5.7488425925925901E-2</v>
      </c>
      <c r="R33" s="2">
        <f>RANK(Tableau14[[#This Row],[Temps CO 2]],Tableau14[Temps CO 2],1)</f>
        <v>43</v>
      </c>
      <c r="S33" s="1">
        <v>0.54263888888888889</v>
      </c>
      <c r="T33" s="1">
        <f>Tableau14[[#This Row],[H départ canoê]]-Tableau14[[#This Row],[H départ VTT 3]]</f>
        <v>1.6620370370370341E-2</v>
      </c>
      <c r="U33" s="2">
        <f>RANK(Tableau14[[#This Row],[Temps VTT 3]],Tableau14[Temps VTT 3],1)</f>
        <v>25</v>
      </c>
      <c r="V33" s="1">
        <v>0.55925925925925923</v>
      </c>
      <c r="W33" s="1">
        <f>Tableau14[[#This Row],[H départ VTT 4]]-Tableau14[[#This Row],[H départ canoê]]</f>
        <v>1.1111111111111072E-2</v>
      </c>
      <c r="X33" s="2">
        <f>RANK(Tableau14[[#This Row],[Temps canoë]],Tableau14[Temps canoë],1)</f>
        <v>30</v>
      </c>
      <c r="Y33" s="1">
        <v>0.57037037037037031</v>
      </c>
      <c r="Z33" s="1">
        <f>Tableau14[[#This Row],[H départ R&amp;B]]-Tableau14[[#This Row],[H départ VTT 4]]</f>
        <v>4.1782407407408018E-3</v>
      </c>
      <c r="AA33" s="2">
        <f>RANK(Tableau14[[#This Row],[Temps VTT 4]],Tableau14[Temps VTT 4],1)</f>
        <v>21</v>
      </c>
      <c r="AB33" s="1">
        <v>0.57454861111111111</v>
      </c>
      <c r="AC33" s="1">
        <f>Tableau14[[#This Row],[H arrivée]]-Tableau14[[#This Row],[H départ R&amp;B]]</f>
        <v>1.2604166666666639E-2</v>
      </c>
      <c r="AD33" s="2">
        <f>RANK(Tableau14[[#This Row],[Temps R&amp;B]],Tableau14[Temps R&amp;B],1)</f>
        <v>29</v>
      </c>
      <c r="AE33">
        <v>1</v>
      </c>
      <c r="AF33" s="1">
        <v>0.58715277777777775</v>
      </c>
      <c r="AG33" s="1">
        <f>Tableau14[[#This Row],[H arrivée]]-Tableau14[[#This Row],[H départ]]+Tableau14[[#This Row],[Pén CO]]*AK$2</f>
        <v>0.23993055555555517</v>
      </c>
      <c r="AH33">
        <f>RANK(Tableau14[[#This Row],[Temps tot]],Tableau14[Temps tot],1)</f>
        <v>31</v>
      </c>
    </row>
    <row r="34" spans="2:34" ht="15.75" thickBot="1" x14ac:dyDescent="0.3">
      <c r="B34" s="4">
        <v>54</v>
      </c>
      <c r="C34" s="6" t="s">
        <v>55</v>
      </c>
      <c r="D34" s="1">
        <v>0.35416666666666702</v>
      </c>
      <c r="E34" s="1">
        <f>Tableau14[[#This Row],[H départ trail 2]]-Tableau14[[#This Row],[H départ]]</f>
        <v>4.8726851851851494E-2</v>
      </c>
      <c r="F34" s="2">
        <f>RANK(Tableau14[[#This Row],[Temps trail 1 + VTT 1]],Tableau14[Temps trail 1 + VTT 1],1)</f>
        <v>2</v>
      </c>
      <c r="G34" s="1">
        <v>0.40289351851851851</v>
      </c>
      <c r="H34" s="1">
        <f>Tableau14[[#This Row],[H départ CO 1]]-Tableau14[[#This Row],[H départ trail 2]]</f>
        <v>2.1620370370370345E-2</v>
      </c>
      <c r="I34" s="2">
        <f>RANK(Tableau14[[#This Row],[Temps trail 2]],Tableau14[Temps trail 2],1)</f>
        <v>6</v>
      </c>
      <c r="J34" s="1">
        <v>0.42451388888888886</v>
      </c>
      <c r="K34" s="1">
        <f>Tableau14[[#This Row],[H départ VTT 2]]-Tableau14[[#This Row],[H départ CO 1]]</f>
        <v>4.4004629629629644E-2</v>
      </c>
      <c r="L34" s="2">
        <f>RANK(Tableau14[[#This Row],[Temps CO 1]],Tableau14[Temps CO 1],1)</f>
        <v>45</v>
      </c>
      <c r="M34" s="1">
        <v>0.4685185185185185</v>
      </c>
      <c r="N34" s="1">
        <f>Tableau14[[#This Row],[H départ CO 2]]-Tableau14[[#This Row],[H départ VTT 2]]</f>
        <v>2.0069444444444473E-2</v>
      </c>
      <c r="O34" s="2">
        <f>RANK(Tableau14[[#This Row],[Temps VTT 2]],Tableau14[Temps VTT 2],1)</f>
        <v>32</v>
      </c>
      <c r="P34" s="1">
        <v>0.48858796296296297</v>
      </c>
      <c r="Q34" s="1">
        <f>Tableau14[[#This Row],[H départ VTT 3]]-Tableau14[[#This Row],[H départ CO 2]]</f>
        <v>5.7557870370370356E-2</v>
      </c>
      <c r="R34" s="2">
        <f>RANK(Tableau14[[#This Row],[Temps CO 2]],Tableau14[Temps CO 2],1)</f>
        <v>44</v>
      </c>
      <c r="S34" s="1">
        <v>0.54614583333333333</v>
      </c>
      <c r="T34" s="1">
        <f>Tableau14[[#This Row],[H départ canoê]]-Tableau14[[#This Row],[H départ VTT 3]]</f>
        <v>1.6805555555555629E-2</v>
      </c>
      <c r="U34" s="2">
        <f>RANK(Tableau14[[#This Row],[Temps VTT 3]],Tableau14[Temps VTT 3],1)</f>
        <v>28</v>
      </c>
      <c r="V34" s="1">
        <v>0.56295138888888896</v>
      </c>
      <c r="W34" s="1">
        <f>Tableau14[[#This Row],[H départ VTT 4]]-Tableau14[[#This Row],[H départ canoê]]</f>
        <v>1.0069444444444353E-2</v>
      </c>
      <c r="X34" s="2">
        <f>RANK(Tableau14[[#This Row],[Temps canoë]],Tableau14[Temps canoë],1)</f>
        <v>21</v>
      </c>
      <c r="Y34" s="1">
        <v>0.57302083333333331</v>
      </c>
      <c r="Z34" s="1">
        <f>Tableau14[[#This Row],[H départ R&amp;B]]-Tableau14[[#This Row],[H départ VTT 4]]</f>
        <v>7.6736111111112004E-3</v>
      </c>
      <c r="AA34" s="2">
        <f>RANK(Tableau14[[#This Row],[Temps VTT 4]],Tableau14[Temps VTT 4],1)</f>
        <v>45</v>
      </c>
      <c r="AB34" s="1">
        <v>0.58069444444444451</v>
      </c>
      <c r="AC34" s="1">
        <f>Tableau14[[#This Row],[H arrivée]]-Tableau14[[#This Row],[H départ R&amp;B]]</f>
        <v>1.1620370370370336E-2</v>
      </c>
      <c r="AD34" s="2">
        <f>RANK(Tableau14[[#This Row],[Temps R&amp;B]],Tableau14[Temps R&amp;B],1)</f>
        <v>24</v>
      </c>
      <c r="AE34">
        <v>1</v>
      </c>
      <c r="AF34" s="1">
        <v>0.59231481481481485</v>
      </c>
      <c r="AG34" s="1">
        <f>Tableau14[[#This Row],[H arrivée]]-Tableau14[[#This Row],[H départ]]+Tableau14[[#This Row],[Pén CO]]*AK$2</f>
        <v>0.24509259259259228</v>
      </c>
      <c r="AH34">
        <f>RANK(Tableau14[[#This Row],[Temps tot]],Tableau14[Temps tot],1)</f>
        <v>32</v>
      </c>
    </row>
    <row r="35" spans="2:34" ht="15.75" thickBot="1" x14ac:dyDescent="0.3">
      <c r="B35" s="4">
        <v>62</v>
      </c>
      <c r="C35" s="5" t="s">
        <v>63</v>
      </c>
      <c r="D35" s="1">
        <v>0.35416666666666702</v>
      </c>
      <c r="E35" s="1">
        <f>Tableau14[[#This Row],[H départ trail 2]]-Tableau14[[#This Row],[H départ]]</f>
        <v>5.4976851851851527E-2</v>
      </c>
      <c r="F35" s="2">
        <f>RANK(Tableau14[[#This Row],[Temps trail 1 + VTT 1]],Tableau14[Temps trail 1 + VTT 1],1)</f>
        <v>18</v>
      </c>
      <c r="G35" s="1">
        <v>0.40914351851851855</v>
      </c>
      <c r="H35" s="1">
        <f>Tableau14[[#This Row],[H départ CO 1]]-Tableau14[[#This Row],[H départ trail 2]]</f>
        <v>2.8819444444444398E-2</v>
      </c>
      <c r="I35" s="2">
        <f>RANK(Tableau14[[#This Row],[Temps trail 2]],Tableau14[Temps trail 2],1)</f>
        <v>33</v>
      </c>
      <c r="J35" s="1">
        <v>0.43796296296296294</v>
      </c>
      <c r="K35" s="1">
        <f>Tableau14[[#This Row],[H départ VTT 2]]-Tableau14[[#This Row],[H départ CO 1]]</f>
        <v>3.3333333333333381E-2</v>
      </c>
      <c r="L35" s="2">
        <f>RANK(Tableau14[[#This Row],[Temps CO 1]],Tableau14[Temps CO 1],1)</f>
        <v>36</v>
      </c>
      <c r="M35" s="1">
        <v>0.47129629629629632</v>
      </c>
      <c r="N35" s="1">
        <f>Tableau14[[#This Row],[H départ CO 2]]-Tableau14[[#This Row],[H départ VTT 2]]</f>
        <v>1.7210648148148155E-2</v>
      </c>
      <c r="O35" s="2">
        <f>RANK(Tableau14[[#This Row],[Temps VTT 2]],Tableau14[Temps VTT 2],1)</f>
        <v>20</v>
      </c>
      <c r="P35" s="1">
        <v>0.48850694444444448</v>
      </c>
      <c r="Q35" s="1">
        <f>Tableau14[[#This Row],[H départ VTT 3]]-Tableau14[[#This Row],[H départ CO 2]]</f>
        <v>6.0335648148148124E-2</v>
      </c>
      <c r="R35" s="2">
        <f>RANK(Tableau14[[#This Row],[Temps CO 2]],Tableau14[Temps CO 2],1)</f>
        <v>45</v>
      </c>
      <c r="S35" s="1">
        <v>0.5488425925925926</v>
      </c>
      <c r="T35" s="1">
        <f>Tableau14[[#This Row],[H départ canoê]]-Tableau14[[#This Row],[H départ VTT 3]]</f>
        <v>1.5833333333333255E-2</v>
      </c>
      <c r="U35" s="2">
        <f>RANK(Tableau14[[#This Row],[Temps VTT 3]],Tableau14[Temps VTT 3],1)</f>
        <v>16</v>
      </c>
      <c r="V35" s="1">
        <v>0.56467592592592586</v>
      </c>
      <c r="W35" s="1">
        <f>Tableau14[[#This Row],[H départ VTT 4]]-Tableau14[[#This Row],[H départ canoê]]</f>
        <v>1.114583333333341E-2</v>
      </c>
      <c r="X35" s="2">
        <f>RANK(Tableau14[[#This Row],[Temps canoë]],Tableau14[Temps canoë],1)</f>
        <v>31</v>
      </c>
      <c r="Y35" s="1">
        <v>0.57582175925925927</v>
      </c>
      <c r="Z35" s="1">
        <f>Tableau14[[#This Row],[H départ R&amp;B]]-Tableau14[[#This Row],[H départ VTT 4]]</f>
        <v>4.6643518518518778E-3</v>
      </c>
      <c r="AA35" s="2">
        <f>RANK(Tableau14[[#This Row],[Temps VTT 4]],Tableau14[Temps VTT 4],1)</f>
        <v>30</v>
      </c>
      <c r="AB35" s="1">
        <v>0.58048611111111115</v>
      </c>
      <c r="AC35" s="1">
        <f>Tableau14[[#This Row],[H arrivée]]-Tableau14[[#This Row],[H départ R&amp;B]]</f>
        <v>2.2592592592592498E-2</v>
      </c>
      <c r="AD35" s="2">
        <f>RANK(Tableau14[[#This Row],[Temps R&amp;B]],Tableau14[Temps R&amp;B],1)</f>
        <v>43</v>
      </c>
      <c r="AE35">
        <v>1</v>
      </c>
      <c r="AF35" s="1">
        <v>0.60307870370370364</v>
      </c>
      <c r="AG35" s="1">
        <f>Tableau14[[#This Row],[H arrivée]]-Tableau14[[#This Row],[H départ]]+Tableau14[[#This Row],[Pén CO]]*AK$2</f>
        <v>0.25585648148148105</v>
      </c>
      <c r="AH35">
        <f>RANK(Tableau14[[#This Row],[Temps tot]],Tableau14[Temps tot],1)</f>
        <v>33</v>
      </c>
    </row>
    <row r="36" spans="2:34" ht="15.75" thickBot="1" x14ac:dyDescent="0.3">
      <c r="B36" s="4">
        <v>72</v>
      </c>
      <c r="C36" s="6" t="s">
        <v>72</v>
      </c>
      <c r="D36" s="1">
        <v>0.35416666666666702</v>
      </c>
      <c r="E36" s="1">
        <f>Tableau14[[#This Row],[H départ trail 2]]-Tableau14[[#This Row],[H départ]]</f>
        <v>4.9305555555555214E-2</v>
      </c>
      <c r="F36" s="2">
        <f>RANK(Tableau14[[#This Row],[Temps trail 1 + VTT 1]],Tableau14[Temps trail 1 + VTT 1],1)</f>
        <v>7</v>
      </c>
      <c r="G36" s="1">
        <v>0.40347222222222223</v>
      </c>
      <c r="H36" s="1">
        <f>Tableau14[[#This Row],[H départ CO 1]]-Tableau14[[#This Row],[H départ trail 2]]</f>
        <v>2.6041666666666685E-2</v>
      </c>
      <c r="I36" s="2">
        <f>RANK(Tableau14[[#This Row],[Temps trail 2]],Tableau14[Temps trail 2],1)</f>
        <v>25</v>
      </c>
      <c r="J36" s="1">
        <v>0.42951388888888892</v>
      </c>
      <c r="K36" s="1">
        <f>Tableau14[[#This Row],[H départ VTT 2]]-Tableau14[[#This Row],[H départ CO 1]]</f>
        <v>3.8657407407407363E-2</v>
      </c>
      <c r="L36" s="2">
        <f>RANK(Tableau14[[#This Row],[Temps CO 1]],Tableau14[Temps CO 1],1)</f>
        <v>43</v>
      </c>
      <c r="M36" s="1">
        <v>0.46817129629629628</v>
      </c>
      <c r="N36" s="1">
        <f>Tableau14[[#This Row],[H départ CO 2]]-Tableau14[[#This Row],[H départ VTT 2]]</f>
        <v>3.6446759259259331E-2</v>
      </c>
      <c r="O36" s="2">
        <f>RANK(Tableau14[[#This Row],[Temps VTT 2]],Tableau14[Temps VTT 2],1)</f>
        <v>47</v>
      </c>
      <c r="P36" s="1">
        <v>0.50461805555555561</v>
      </c>
      <c r="Q36" s="1">
        <f>Tableau14[[#This Row],[H départ VTT 3]]-Tableau14[[#This Row],[H départ CO 2]]</f>
        <v>4.9212962962962958E-2</v>
      </c>
      <c r="R36" s="2">
        <f>RANK(Tableau14[[#This Row],[Temps CO 2]],Tableau14[Temps CO 2],1)</f>
        <v>36</v>
      </c>
      <c r="S36" s="1">
        <v>0.55383101851851857</v>
      </c>
      <c r="T36" s="1">
        <f>Tableau14[[#This Row],[H départ canoê]]-Tableau14[[#This Row],[H départ VTT 3]]</f>
        <v>2.5173611111111049E-2</v>
      </c>
      <c r="U36" s="2">
        <f>RANK(Tableau14[[#This Row],[Temps VTT 3]],Tableau14[Temps VTT 3],1)</f>
        <v>44</v>
      </c>
      <c r="V36" s="1">
        <v>0.57900462962962962</v>
      </c>
      <c r="W36" s="1">
        <f>Tableau14[[#This Row],[H départ VTT 4]]-Tableau14[[#This Row],[H départ canoê]]</f>
        <v>1.3275462962963003E-2</v>
      </c>
      <c r="X36" s="2">
        <f>RANK(Tableau14[[#This Row],[Temps canoë]],Tableau14[Temps canoë],1)</f>
        <v>40</v>
      </c>
      <c r="Y36" s="1">
        <v>0.59228009259259262</v>
      </c>
      <c r="Z36" s="1">
        <f>Tableau14[[#This Row],[H départ R&amp;B]]-Tableau14[[#This Row],[H départ VTT 4]]</f>
        <v>5.9953703703703454E-3</v>
      </c>
      <c r="AA36" s="2">
        <f>RANK(Tableau14[[#This Row],[Temps VTT 4]],Tableau14[Temps VTT 4],1)</f>
        <v>39</v>
      </c>
      <c r="AB36" s="1">
        <v>0.59827546296296297</v>
      </c>
      <c r="AC36" s="1">
        <f>Tableau14[[#This Row],[H arrivée]]-Tableau14[[#This Row],[H départ R&amp;B]]</f>
        <v>1.5439814814814823E-2</v>
      </c>
      <c r="AD36" s="2">
        <f>RANK(Tableau14[[#This Row],[Temps R&amp;B]],Tableau14[Temps R&amp;B],1)</f>
        <v>36</v>
      </c>
      <c r="AE36">
        <v>0</v>
      </c>
      <c r="AF36" s="1">
        <v>0.61371527777777779</v>
      </c>
      <c r="AG36" s="1">
        <f>Tableau14[[#This Row],[H arrivée]]-Tableau14[[#This Row],[H départ]]+Tableau14[[#This Row],[Pén CO]]*AK$2</f>
        <v>0.25954861111111077</v>
      </c>
      <c r="AH36">
        <f>RANK(Tableau14[[#This Row],[Temps tot]],Tableau14[Temps tot],1)</f>
        <v>34</v>
      </c>
    </row>
    <row r="37" spans="2:34" ht="15.75" thickBot="1" x14ac:dyDescent="0.3">
      <c r="B37" s="4">
        <v>45</v>
      </c>
      <c r="C37" s="5" t="s">
        <v>46</v>
      </c>
      <c r="D37" s="1">
        <v>0.35416666666666702</v>
      </c>
      <c r="E37" s="1">
        <f>Tableau14[[#This Row],[H départ trail 2]]-Tableau14[[#This Row],[H départ]]</f>
        <v>6.5833333333332966E-2</v>
      </c>
      <c r="F37" s="2">
        <f>RANK(Tableau14[[#This Row],[Temps trail 1 + VTT 1]],Tableau14[Temps trail 1 + VTT 1],1)</f>
        <v>35</v>
      </c>
      <c r="G37" s="1">
        <v>0.42</v>
      </c>
      <c r="H37" s="1">
        <f>Tableau14[[#This Row],[H départ CO 1]]-Tableau14[[#This Row],[H départ trail 2]]</f>
        <v>2.8958333333333364E-2</v>
      </c>
      <c r="I37" s="2">
        <f>RANK(Tableau14[[#This Row],[Temps trail 2]],Tableau14[Temps trail 2],1)</f>
        <v>34</v>
      </c>
      <c r="J37" s="1">
        <v>0.44895833333333335</v>
      </c>
      <c r="K37" s="1">
        <f>Tableau14[[#This Row],[H départ VTT 2]]-Tableau14[[#This Row],[H départ CO 1]]</f>
        <v>3.5925925925925917E-2</v>
      </c>
      <c r="L37" s="2">
        <f>RANK(Tableau14[[#This Row],[Temps CO 1]],Tableau14[Temps CO 1],1)</f>
        <v>41</v>
      </c>
      <c r="M37" s="1">
        <v>0.48488425925925926</v>
      </c>
      <c r="N37" s="1">
        <f>Tableau14[[#This Row],[H départ CO 2]]-Tableau14[[#This Row],[H départ VTT 2]]</f>
        <v>1.923611111111112E-2</v>
      </c>
      <c r="O37" s="2">
        <f>RANK(Tableau14[[#This Row],[Temps VTT 2]],Tableau14[Temps VTT 2],1)</f>
        <v>30</v>
      </c>
      <c r="P37" s="1">
        <v>0.50412037037037039</v>
      </c>
      <c r="Q37" s="1">
        <f>Tableau14[[#This Row],[H départ VTT 3]]-Tableau14[[#This Row],[H départ CO 2]]</f>
        <v>4.84606481481481E-2</v>
      </c>
      <c r="R37" s="2">
        <f>RANK(Tableau14[[#This Row],[Temps CO 2]],Tableau14[Temps CO 2],1)</f>
        <v>35</v>
      </c>
      <c r="S37" s="1">
        <v>0.55258101851851849</v>
      </c>
      <c r="T37" s="1">
        <f>Tableau14[[#This Row],[H départ canoê]]-Tableau14[[#This Row],[H départ VTT 3]]</f>
        <v>2.1180555555555647E-2</v>
      </c>
      <c r="U37" s="2">
        <f>RANK(Tableau14[[#This Row],[Temps VTT 3]],Tableau14[Temps VTT 3],1)</f>
        <v>40</v>
      </c>
      <c r="V37" s="1">
        <v>0.57376157407407413</v>
      </c>
      <c r="W37" s="1">
        <f>Tableau14[[#This Row],[H départ VTT 4]]-Tableau14[[#This Row],[H départ canoê]]</f>
        <v>1.1423611111111009E-2</v>
      </c>
      <c r="X37" s="2">
        <f>RANK(Tableau14[[#This Row],[Temps canoë]],Tableau14[Temps canoë],1)</f>
        <v>33</v>
      </c>
      <c r="Y37" s="1">
        <v>0.58518518518518514</v>
      </c>
      <c r="Z37" s="1">
        <f>Tableau14[[#This Row],[H départ R&amp;B]]-Tableau14[[#This Row],[H départ VTT 4]]</f>
        <v>4.7685185185185608E-3</v>
      </c>
      <c r="AA37" s="2">
        <f>RANK(Tableau14[[#This Row],[Temps VTT 4]],Tableau14[Temps VTT 4],1)</f>
        <v>32</v>
      </c>
      <c r="AB37" s="1">
        <v>0.5899537037037037</v>
      </c>
      <c r="AC37" s="1">
        <f>Tableau14[[#This Row],[H arrivée]]-Tableau14[[#This Row],[H départ R&amp;B]]</f>
        <v>1.0624999999999996E-2</v>
      </c>
      <c r="AD37" s="2">
        <f>RANK(Tableau14[[#This Row],[Temps R&amp;B]],Tableau14[Temps R&amp;B],1)</f>
        <v>15</v>
      </c>
      <c r="AE37">
        <v>2</v>
      </c>
      <c r="AF37" s="1">
        <v>0.6005787037037037</v>
      </c>
      <c r="AG37" s="1">
        <f>Tableau14[[#This Row],[H arrivée]]-Tableau14[[#This Row],[H départ]]+Tableau14[[#This Row],[Pén CO]]*AK$2</f>
        <v>0.26030092592592557</v>
      </c>
      <c r="AH37">
        <f>RANK(Tableau14[[#This Row],[Temps tot]],Tableau14[Temps tot],1)</f>
        <v>35</v>
      </c>
    </row>
    <row r="38" spans="2:34" ht="15.75" thickBot="1" x14ac:dyDescent="0.3">
      <c r="B38" s="4">
        <v>68</v>
      </c>
      <c r="C38" s="5" t="s">
        <v>69</v>
      </c>
      <c r="D38" s="1">
        <v>0.35416666666666702</v>
      </c>
      <c r="E38" s="1">
        <f>Tableau14[[#This Row],[H départ trail 2]]-Tableau14[[#This Row],[H départ]]</f>
        <v>5.6828703703703354E-2</v>
      </c>
      <c r="F38" s="2">
        <f>RANK(Tableau14[[#This Row],[Temps trail 1 + VTT 1]],Tableau14[Temps trail 1 + VTT 1],1)</f>
        <v>22</v>
      </c>
      <c r="G38" s="1">
        <v>0.41099537037037037</v>
      </c>
      <c r="H38" s="1">
        <f>Tableau14[[#This Row],[H départ CO 1]]-Tableau14[[#This Row],[H départ trail 2]]</f>
        <v>3.6921296296296313E-2</v>
      </c>
      <c r="I38" s="2">
        <f>RANK(Tableau14[[#This Row],[Temps trail 2]],Tableau14[Temps trail 2],1)</f>
        <v>44</v>
      </c>
      <c r="J38" s="1">
        <v>0.44791666666666669</v>
      </c>
      <c r="K38" s="1">
        <f>Tableau14[[#This Row],[H départ VTT 2]]-Tableau14[[#This Row],[H départ CO 1]]</f>
        <v>3.2002314814814803E-2</v>
      </c>
      <c r="L38" s="2">
        <f>RANK(Tableau14[[#This Row],[Temps CO 1]],Tableau14[Temps CO 1],1)</f>
        <v>33</v>
      </c>
      <c r="M38" s="1">
        <v>0.47991898148148149</v>
      </c>
      <c r="N38" s="1">
        <f>Tableau14[[#This Row],[H départ CO 2]]-Tableau14[[#This Row],[H départ VTT 2]]</f>
        <v>1.4768518518518514E-2</v>
      </c>
      <c r="O38" s="2">
        <f>RANK(Tableau14[[#This Row],[Temps VTT 2]],Tableau14[Temps VTT 2],1)</f>
        <v>7</v>
      </c>
      <c r="P38" s="1">
        <v>0.4946875</v>
      </c>
      <c r="Q38" s="1">
        <f>Tableau14[[#This Row],[H départ VTT 3]]-Tableau14[[#This Row],[H départ CO 2]]</f>
        <v>7.7835648148148195E-2</v>
      </c>
      <c r="R38" s="2">
        <f>RANK(Tableau14[[#This Row],[Temps CO 2]],Tableau14[Temps CO 2],1)</f>
        <v>47</v>
      </c>
      <c r="S38" s="1">
        <v>0.5725231481481482</v>
      </c>
      <c r="T38" s="1">
        <f>Tableau14[[#This Row],[H départ canoê]]-Tableau14[[#This Row],[H départ VTT 3]]</f>
        <v>1.6458333333333242E-2</v>
      </c>
      <c r="U38" s="2">
        <f>RANK(Tableau14[[#This Row],[Temps VTT 3]],Tableau14[Temps VTT 3],1)</f>
        <v>21</v>
      </c>
      <c r="V38" s="1">
        <v>0.58898148148148144</v>
      </c>
      <c r="W38" s="1">
        <f>Tableau14[[#This Row],[H départ VTT 4]]-Tableau14[[#This Row],[H départ canoê]]</f>
        <v>1.418981481481485E-2</v>
      </c>
      <c r="X38" s="2">
        <f>RANK(Tableau14[[#This Row],[Temps canoë]],Tableau14[Temps canoë],1)</f>
        <v>43</v>
      </c>
      <c r="Y38" s="1">
        <v>0.60317129629629629</v>
      </c>
      <c r="Z38" s="1">
        <f>Tableau14[[#This Row],[H départ R&amp;B]]-Tableau14[[#This Row],[H départ VTT 4]]</f>
        <v>3.7384259259259922E-3</v>
      </c>
      <c r="AA38" s="2">
        <f>RANK(Tableau14[[#This Row],[Temps VTT 4]],Tableau14[Temps VTT 4],1)</f>
        <v>8</v>
      </c>
      <c r="AB38" s="1">
        <v>0.60690972222222228</v>
      </c>
      <c r="AC38" s="1">
        <f>Tableau14[[#This Row],[H arrivée]]-Tableau14[[#This Row],[H départ R&amp;B]]</f>
        <v>1.1099537037037033E-2</v>
      </c>
      <c r="AD38" s="2">
        <f>RANK(Tableau14[[#This Row],[Temps R&amp;B]],Tableau14[Temps R&amp;B],1)</f>
        <v>19</v>
      </c>
      <c r="AE38">
        <v>0</v>
      </c>
      <c r="AF38" s="1">
        <v>0.61800925925925931</v>
      </c>
      <c r="AG38" s="1">
        <f>Tableau14[[#This Row],[H arrivée]]-Tableau14[[#This Row],[H départ]]+Tableau14[[#This Row],[Pén CO]]*AK$2</f>
        <v>0.2638425925925923</v>
      </c>
      <c r="AH38">
        <f>RANK(Tableau14[[#This Row],[Temps tot]],Tableau14[Temps tot],1)</f>
        <v>36</v>
      </c>
    </row>
    <row r="39" spans="2:34" ht="15.75" thickBot="1" x14ac:dyDescent="0.3">
      <c r="B39" s="4">
        <v>34</v>
      </c>
      <c r="C39" s="5" t="s">
        <v>35</v>
      </c>
      <c r="D39" s="1">
        <v>0.35416666666666669</v>
      </c>
      <c r="E39" s="1">
        <f>Tableau14[[#This Row],[H départ trail 2]]-Tableau14[[#This Row],[H départ]]</f>
        <v>0.10844907407407406</v>
      </c>
      <c r="F39" s="2">
        <f>RANK(Tableau14[[#This Row],[Temps trail 1 + VTT 1]],Tableau14[Temps trail 1 + VTT 1],1)</f>
        <v>47</v>
      </c>
      <c r="G39" s="1">
        <v>0.46261574074074074</v>
      </c>
      <c r="H39" s="1">
        <f>Tableau14[[#This Row],[H départ CO 1]]-Tableau14[[#This Row],[H départ trail 2]]</f>
        <v>3.2523148148148107E-2</v>
      </c>
      <c r="I39" s="2">
        <f>RANK(Tableau14[[#This Row],[Temps trail 2]],Tableau14[Temps trail 2],1)</f>
        <v>40</v>
      </c>
      <c r="J39" s="1">
        <v>0.49513888888888885</v>
      </c>
      <c r="K39" s="1">
        <f>Tableau14[[#This Row],[H départ VTT 2]]-Tableau14[[#This Row],[H départ CO 1]]</f>
        <v>1.9675925925925986E-2</v>
      </c>
      <c r="L39" s="2">
        <f>RANK(Tableau14[[#This Row],[Temps CO 1]],Tableau14[Temps CO 1],1)</f>
        <v>11</v>
      </c>
      <c r="M39" s="1">
        <v>0.51481481481481484</v>
      </c>
      <c r="N39" s="1">
        <f>Tableau14[[#This Row],[H départ CO 2]]-Tableau14[[#This Row],[H départ VTT 2]]</f>
        <v>1.8425925925925957E-2</v>
      </c>
      <c r="O39" s="2">
        <f>RANK(Tableau14[[#This Row],[Temps VTT 2]],Tableau14[Temps VTT 2],1)</f>
        <v>25</v>
      </c>
      <c r="P39" s="1">
        <v>0.53324074074074079</v>
      </c>
      <c r="Q39" s="1">
        <f>Tableau14[[#This Row],[H départ VTT 3]]-Tableau14[[#This Row],[H départ CO 2]]</f>
        <v>3.5347222222222197E-2</v>
      </c>
      <c r="R39" s="2">
        <f>RANK(Tableau14[[#This Row],[Temps CO 2]],Tableau14[Temps CO 2],1)</f>
        <v>20</v>
      </c>
      <c r="S39" s="1">
        <v>0.56858796296296299</v>
      </c>
      <c r="T39" s="1">
        <f>Tableau14[[#This Row],[H départ canoê]]-Tableau14[[#This Row],[H départ VTT 3]]</f>
        <v>1.7662037037037059E-2</v>
      </c>
      <c r="U39" s="2">
        <f>RANK(Tableau14[[#This Row],[Temps VTT 3]],Tableau14[Temps VTT 3],1)</f>
        <v>33</v>
      </c>
      <c r="V39" s="1">
        <v>0.58625000000000005</v>
      </c>
      <c r="W39" s="1">
        <f>Tableau14[[#This Row],[H départ VTT 4]]-Tableau14[[#This Row],[H départ canoê]]</f>
        <v>1.6157407407407343E-2</v>
      </c>
      <c r="X39" s="2">
        <f>RANK(Tableau14[[#This Row],[Temps canoë]],Tableau14[Temps canoë],1)</f>
        <v>47</v>
      </c>
      <c r="Y39" s="1">
        <v>0.60240740740740739</v>
      </c>
      <c r="Z39" s="1">
        <f>Tableau14[[#This Row],[H départ R&amp;B]]-Tableau14[[#This Row],[H départ VTT 4]]</f>
        <v>4.3865740740740566E-3</v>
      </c>
      <c r="AA39" s="2">
        <f>RANK(Tableau14[[#This Row],[Temps VTT 4]],Tableau14[Temps VTT 4],1)</f>
        <v>24</v>
      </c>
      <c r="AB39" s="1">
        <v>0.60679398148148145</v>
      </c>
      <c r="AC39" s="1">
        <f>Tableau14[[#This Row],[H arrivée]]-Tableau14[[#This Row],[H départ R&amp;B]]</f>
        <v>1.2013888888888991E-2</v>
      </c>
      <c r="AD39" s="2">
        <f>RANK(Tableau14[[#This Row],[Temps R&amp;B]],Tableau14[Temps R&amp;B],1)</f>
        <v>27</v>
      </c>
      <c r="AE39">
        <v>0</v>
      </c>
      <c r="AF39" s="1">
        <v>0.61880787037037044</v>
      </c>
      <c r="AG39" s="1">
        <f>Tableau14[[#This Row],[H arrivée]]-Tableau14[[#This Row],[H départ]]+Tableau14[[#This Row],[Pén CO]]*AK$2</f>
        <v>0.26464120370370375</v>
      </c>
      <c r="AH39">
        <f>RANK(Tableau14[[#This Row],[Temps tot]],Tableau14[Temps tot],1)</f>
        <v>37</v>
      </c>
    </row>
    <row r="40" spans="2:34" ht="15.75" thickBot="1" x14ac:dyDescent="0.3">
      <c r="B40" s="4">
        <v>43</v>
      </c>
      <c r="C40" s="5" t="s">
        <v>44</v>
      </c>
      <c r="D40" s="1">
        <v>0.35416666666666702</v>
      </c>
      <c r="E40" s="1">
        <f>Tableau14[[#This Row],[H départ trail 2]]-Tableau14[[#This Row],[H départ]]</f>
        <v>7.6388888888888562E-2</v>
      </c>
      <c r="F40" s="2">
        <f>RANK(Tableau14[[#This Row],[Temps trail 1 + VTT 1]],Tableau14[Temps trail 1 + VTT 1],1)</f>
        <v>42</v>
      </c>
      <c r="G40" s="1">
        <v>0.43055555555555558</v>
      </c>
      <c r="H40" s="1">
        <f>Tableau14[[#This Row],[H départ CO 1]]-Tableau14[[#This Row],[H départ trail 2]]</f>
        <v>2.9745370370370339E-2</v>
      </c>
      <c r="I40" s="2">
        <f>RANK(Tableau14[[#This Row],[Temps trail 2]],Tableau14[Temps trail 2],1)</f>
        <v>35</v>
      </c>
      <c r="J40" s="1">
        <v>0.46030092592592592</v>
      </c>
      <c r="K40" s="1">
        <f>Tableau14[[#This Row],[H départ VTT 2]]-Tableau14[[#This Row],[H départ CO 1]]</f>
        <v>3.76157407407407E-2</v>
      </c>
      <c r="L40" s="2">
        <f>RANK(Tableau14[[#This Row],[Temps CO 1]],Tableau14[Temps CO 1],1)</f>
        <v>42</v>
      </c>
      <c r="M40" s="1">
        <v>0.49791666666666662</v>
      </c>
      <c r="N40" s="1">
        <f>Tableau14[[#This Row],[H départ CO 2]]-Tableau14[[#This Row],[H départ VTT 2]]</f>
        <v>2.0833333333333315E-2</v>
      </c>
      <c r="O40" s="2">
        <f>RANK(Tableau14[[#This Row],[Temps VTT 2]],Tableau14[Temps VTT 2],1)</f>
        <v>35</v>
      </c>
      <c r="P40" s="1">
        <v>0.51874999999999993</v>
      </c>
      <c r="Q40" s="1">
        <f>Tableau14[[#This Row],[H départ VTT 3]]-Tableau14[[#This Row],[H départ CO 2]]</f>
        <v>4.5405092592592622E-2</v>
      </c>
      <c r="R40" s="2">
        <f>RANK(Tableau14[[#This Row],[Temps CO 2]],Tableau14[Temps CO 2],1)</f>
        <v>32</v>
      </c>
      <c r="S40" s="1">
        <v>0.56415509259259256</v>
      </c>
      <c r="T40" s="1">
        <f>Tableau14[[#This Row],[H départ canoê]]-Tableau14[[#This Row],[H départ VTT 3]]</f>
        <v>1.9861111111111107E-2</v>
      </c>
      <c r="U40" s="2">
        <f>RANK(Tableau14[[#This Row],[Temps VTT 3]],Tableau14[Temps VTT 3],1)</f>
        <v>36</v>
      </c>
      <c r="V40" s="1">
        <v>0.58401620370370366</v>
      </c>
      <c r="W40" s="1">
        <f>Tableau14[[#This Row],[H départ VTT 4]]-Tableau14[[#This Row],[H départ canoê]]</f>
        <v>1.4131944444444544E-2</v>
      </c>
      <c r="X40" s="2">
        <f>RANK(Tableau14[[#This Row],[Temps canoë]],Tableau14[Temps canoë],1)</f>
        <v>42</v>
      </c>
      <c r="Y40" s="1">
        <v>0.59814814814814821</v>
      </c>
      <c r="Z40" s="1">
        <f>Tableau14[[#This Row],[H départ R&amp;B]]-Tableau14[[#This Row],[H départ VTT 4]]</f>
        <v>4.9884259259258545E-3</v>
      </c>
      <c r="AA40" s="2">
        <f>RANK(Tableau14[[#This Row],[Temps VTT 4]],Tableau14[Temps VTT 4],1)</f>
        <v>35</v>
      </c>
      <c r="AB40" s="1">
        <v>0.60313657407407406</v>
      </c>
      <c r="AC40" s="1">
        <f>Tableau14[[#This Row],[H arrivée]]-Tableau14[[#This Row],[H départ R&amp;B]]</f>
        <v>1.5821759259259327E-2</v>
      </c>
      <c r="AD40" s="2">
        <f>RANK(Tableau14[[#This Row],[Temps R&amp;B]],Tableau14[Temps R&amp;B],1)</f>
        <v>37</v>
      </c>
      <c r="AE40">
        <v>0</v>
      </c>
      <c r="AF40" s="1">
        <v>0.61895833333333339</v>
      </c>
      <c r="AG40" s="1">
        <f>Tableau14[[#This Row],[H arrivée]]-Tableau14[[#This Row],[H départ]]+Tableau14[[#This Row],[Pén CO]]*AK$2</f>
        <v>0.26479166666666637</v>
      </c>
      <c r="AH40">
        <f>RANK(Tableau14[[#This Row],[Temps tot]],Tableau14[Temps tot],1)</f>
        <v>38</v>
      </c>
    </row>
    <row r="41" spans="2:34" ht="15.75" thickBot="1" x14ac:dyDescent="0.3">
      <c r="B41" s="4">
        <v>38</v>
      </c>
      <c r="C41" s="5" t="s">
        <v>39</v>
      </c>
      <c r="D41" s="1">
        <v>0.35416666666666702</v>
      </c>
      <c r="E41" s="1">
        <f>Tableau14[[#This Row],[H départ trail 2]]-Tableau14[[#This Row],[H départ]]</f>
        <v>7.6388888888888562E-2</v>
      </c>
      <c r="F41" s="2">
        <f>RANK(Tableau14[[#This Row],[Temps trail 1 + VTT 1]],Tableau14[Temps trail 1 + VTT 1],1)</f>
        <v>42</v>
      </c>
      <c r="G41" s="1">
        <v>0.43055555555555558</v>
      </c>
      <c r="H41" s="1">
        <f>Tableau14[[#This Row],[H départ CO 1]]-Tableau14[[#This Row],[H départ trail 2]]</f>
        <v>2.581018518518513E-2</v>
      </c>
      <c r="I41" s="2">
        <f>RANK(Tableau14[[#This Row],[Temps trail 2]],Tableau14[Temps trail 2],1)</f>
        <v>23</v>
      </c>
      <c r="J41" s="1">
        <v>0.45636574074074071</v>
      </c>
      <c r="K41" s="1">
        <f>Tableau14[[#This Row],[H départ VTT 2]]-Tableau14[[#This Row],[H départ CO 1]]</f>
        <v>4.5717592592592615E-2</v>
      </c>
      <c r="L41" s="2">
        <f>RANK(Tableau14[[#This Row],[Temps CO 1]],Tableau14[Temps CO 1],1)</f>
        <v>47</v>
      </c>
      <c r="M41" s="1">
        <v>0.50208333333333333</v>
      </c>
      <c r="N41" s="1">
        <f>Tableau14[[#This Row],[H départ CO 2]]-Tableau14[[#This Row],[H départ VTT 2]]</f>
        <v>2.6030092592592591E-2</v>
      </c>
      <c r="O41" s="2">
        <f>RANK(Tableau14[[#This Row],[Temps VTT 2]],Tableau14[Temps VTT 2],1)</f>
        <v>44</v>
      </c>
      <c r="P41" s="1">
        <v>0.52811342592592592</v>
      </c>
      <c r="Q41" s="1">
        <f>Tableau14[[#This Row],[H départ VTT 3]]-Tableau14[[#This Row],[H départ CO 2]]</f>
        <v>3.2442129629629668E-2</v>
      </c>
      <c r="R41" s="2">
        <f>RANK(Tableau14[[#This Row],[Temps CO 2]],Tableau14[Temps CO 2],1)</f>
        <v>14</v>
      </c>
      <c r="S41" s="1">
        <v>0.56055555555555558</v>
      </c>
      <c r="T41" s="1">
        <f>Tableau14[[#This Row],[H départ canoê]]-Tableau14[[#This Row],[H départ VTT 3]]</f>
        <v>2.3310185185185128E-2</v>
      </c>
      <c r="U41" s="2">
        <f>RANK(Tableau14[[#This Row],[Temps VTT 3]],Tableau14[Temps VTT 3],1)</f>
        <v>42</v>
      </c>
      <c r="V41" s="1">
        <v>0.58386574074074071</v>
      </c>
      <c r="W41" s="1">
        <f>Tableau14[[#This Row],[H départ VTT 4]]-Tableau14[[#This Row],[H départ canoê]]</f>
        <v>1.4201388888888888E-2</v>
      </c>
      <c r="X41" s="2">
        <f>RANK(Tableau14[[#This Row],[Temps canoë]],Tableau14[Temps canoë],1)</f>
        <v>44</v>
      </c>
      <c r="Y41" s="1">
        <v>0.5980671296296296</v>
      </c>
      <c r="Z41" s="1">
        <f>Tableau14[[#This Row],[H départ R&amp;B]]-Tableau14[[#This Row],[H départ VTT 4]]</f>
        <v>4.8842592592592826E-3</v>
      </c>
      <c r="AA41" s="2">
        <f>RANK(Tableau14[[#This Row],[Temps VTT 4]],Tableau14[Temps VTT 4],1)</f>
        <v>34</v>
      </c>
      <c r="AB41" s="1">
        <v>0.60295138888888888</v>
      </c>
      <c r="AC41" s="1">
        <f>Tableau14[[#This Row],[H arrivée]]-Tableau14[[#This Row],[H départ R&amp;B]]</f>
        <v>1.8298611111111085E-2</v>
      </c>
      <c r="AD41" s="2">
        <f>RANK(Tableau14[[#This Row],[Temps R&amp;B]],Tableau14[Temps R&amp;B],1)</f>
        <v>42</v>
      </c>
      <c r="AE41">
        <v>0</v>
      </c>
      <c r="AF41" s="1">
        <v>0.62124999999999997</v>
      </c>
      <c r="AG41" s="1">
        <f>Tableau14[[#This Row],[H arrivée]]-Tableau14[[#This Row],[H départ]]+Tableau14[[#This Row],[Pén CO]]*AK$2</f>
        <v>0.26708333333333295</v>
      </c>
      <c r="AH41">
        <f>RANK(Tableau14[[#This Row],[Temps tot]],Tableau14[Temps tot],1)</f>
        <v>39</v>
      </c>
    </row>
    <row r="42" spans="2:34" ht="15.75" thickBot="1" x14ac:dyDescent="0.3">
      <c r="B42" s="4">
        <v>74</v>
      </c>
      <c r="C42" s="5" t="s">
        <v>74</v>
      </c>
      <c r="D42" s="1">
        <v>0.35416666666666702</v>
      </c>
      <c r="E42" s="1">
        <f>Tableau14[[#This Row],[H départ trail 2]]-Tableau14[[#This Row],[H départ]]</f>
        <v>7.4884259259258901E-2</v>
      </c>
      <c r="F42" s="2">
        <f>RANK(Tableau14[[#This Row],[Temps trail 1 + VTT 1]],Tableau14[Temps trail 1 + VTT 1],1)</f>
        <v>41</v>
      </c>
      <c r="G42" s="1">
        <v>0.42905092592592592</v>
      </c>
      <c r="H42" s="1">
        <f>Tableau14[[#This Row],[H départ CO 1]]-Tableau14[[#This Row],[H départ trail 2]]</f>
        <v>2.8761574074074092E-2</v>
      </c>
      <c r="I42" s="2">
        <f>RANK(Tableau14[[#This Row],[Temps trail 2]],Tableau14[Temps trail 2],1)</f>
        <v>32</v>
      </c>
      <c r="J42" s="1">
        <v>0.45781250000000001</v>
      </c>
      <c r="K42" s="1">
        <f>Tableau14[[#This Row],[H départ VTT 2]]-Tableau14[[#This Row],[H départ CO 1]]</f>
        <v>2.2511574074074114E-2</v>
      </c>
      <c r="L42" s="2">
        <f>RANK(Tableau14[[#This Row],[Temps CO 1]],Tableau14[Temps CO 1],1)</f>
        <v>18</v>
      </c>
      <c r="M42" s="1">
        <v>0.48032407407407413</v>
      </c>
      <c r="N42" s="1">
        <f>Tableau14[[#This Row],[H départ CO 2]]-Tableau14[[#This Row],[H départ VTT 2]]</f>
        <v>2.4791666666666601E-2</v>
      </c>
      <c r="O42" s="2">
        <f>RANK(Tableau14[[#This Row],[Temps VTT 2]],Tableau14[Temps VTT 2],1)</f>
        <v>43</v>
      </c>
      <c r="P42" s="1">
        <v>0.50511574074074073</v>
      </c>
      <c r="Q42" s="1">
        <f>Tableau14[[#This Row],[H départ VTT 3]]-Tableau14[[#This Row],[H départ CO 2]]</f>
        <v>6.1296296296296293E-2</v>
      </c>
      <c r="R42" s="2">
        <f>RANK(Tableau14[[#This Row],[Temps CO 2]],Tableau14[Temps CO 2],1)</f>
        <v>46</v>
      </c>
      <c r="S42" s="1">
        <v>0.56641203703703702</v>
      </c>
      <c r="T42" s="1">
        <f>Tableau14[[#This Row],[H départ canoê]]-Tableau14[[#This Row],[H départ VTT 3]]</f>
        <v>2.4664351851851896E-2</v>
      </c>
      <c r="U42" s="2">
        <f>RANK(Tableau14[[#This Row],[Temps VTT 3]],Tableau14[Temps VTT 3],1)</f>
        <v>43</v>
      </c>
      <c r="V42" s="1">
        <v>0.59107638888888892</v>
      </c>
      <c r="W42" s="1">
        <f>Tableau14[[#This Row],[H départ VTT 4]]-Tableau14[[#This Row],[H départ canoê]]</f>
        <v>1.2881944444444349E-2</v>
      </c>
      <c r="X42" s="2">
        <f>RANK(Tableau14[[#This Row],[Temps canoë]],Tableau14[Temps canoë],1)</f>
        <v>39</v>
      </c>
      <c r="Y42" s="1">
        <v>0.60395833333333326</v>
      </c>
      <c r="Z42" s="1">
        <f>Tableau14[[#This Row],[H départ R&amp;B]]-Tableau14[[#This Row],[H départ VTT 4]]</f>
        <v>4.456018518518623E-3</v>
      </c>
      <c r="AA42" s="2">
        <f>RANK(Tableau14[[#This Row],[Temps VTT 4]],Tableau14[Temps VTT 4],1)</f>
        <v>25</v>
      </c>
      <c r="AB42" s="1">
        <v>0.60841435185185189</v>
      </c>
      <c r="AC42" s="1">
        <f>Tableau14[[#This Row],[H arrivée]]-Tableau14[[#This Row],[H départ R&amp;B]]</f>
        <v>1.6828703703703707E-2</v>
      </c>
      <c r="AD42" s="2">
        <f>RANK(Tableau14[[#This Row],[Temps R&amp;B]],Tableau14[Temps R&amp;B],1)</f>
        <v>41</v>
      </c>
      <c r="AE42">
        <v>0</v>
      </c>
      <c r="AF42" s="1">
        <v>0.62524305555555559</v>
      </c>
      <c r="AG42" s="1">
        <f>Tableau14[[#This Row],[H arrivée]]-Tableau14[[#This Row],[H départ]]+Tableau14[[#This Row],[Pén CO]]*AK$2</f>
        <v>0.27107638888888858</v>
      </c>
      <c r="AH42">
        <f>RANK(Tableau14[[#This Row],[Temps tot]],Tableau14[Temps tot],1)</f>
        <v>40</v>
      </c>
    </row>
    <row r="43" spans="2:34" ht="15.75" thickBot="1" x14ac:dyDescent="0.3">
      <c r="B43" s="4">
        <v>56</v>
      </c>
      <c r="C43" s="5" t="s">
        <v>57</v>
      </c>
      <c r="D43" s="1">
        <v>0.35416666666666702</v>
      </c>
      <c r="E43" s="1">
        <f>Tableau14[[#This Row],[H départ trail 2]]-Tableau14[[#This Row],[H départ]]</f>
        <v>7.3611111111110794E-2</v>
      </c>
      <c r="F43" s="2">
        <f>RANK(Tableau14[[#This Row],[Temps trail 1 + VTT 1]],Tableau14[Temps trail 1 + VTT 1],1)</f>
        <v>40</v>
      </c>
      <c r="G43" s="1">
        <v>0.42777777777777781</v>
      </c>
      <c r="H43" s="1">
        <f>Tableau14[[#This Row],[H départ CO 1]]-Tableau14[[#This Row],[H départ trail 2]]</f>
        <v>3.5914351851851822E-2</v>
      </c>
      <c r="I43" s="2">
        <f>RANK(Tableau14[[#This Row],[Temps trail 2]],Tableau14[Temps trail 2],1)</f>
        <v>43</v>
      </c>
      <c r="J43" s="1">
        <v>0.46369212962962963</v>
      </c>
      <c r="K43" s="1">
        <f>Tableau14[[#This Row],[H départ VTT 2]]-Tableau14[[#This Row],[H départ CO 1]]</f>
        <v>3.3530092592592597E-2</v>
      </c>
      <c r="L43" s="2">
        <f>RANK(Tableau14[[#This Row],[Temps CO 1]],Tableau14[Temps CO 1],1)</f>
        <v>37</v>
      </c>
      <c r="M43" s="1">
        <v>0.49722222222222223</v>
      </c>
      <c r="N43" s="1">
        <f>Tableau14[[#This Row],[H départ CO 2]]-Tableau14[[#This Row],[H départ VTT 2]]</f>
        <v>2.2557870370370381E-2</v>
      </c>
      <c r="O43" s="2">
        <f>RANK(Tableau14[[#This Row],[Temps VTT 2]],Tableau14[Temps VTT 2],1)</f>
        <v>39</v>
      </c>
      <c r="P43" s="1">
        <v>0.51978009259259261</v>
      </c>
      <c r="Q43" s="1">
        <f>Tableau14[[#This Row],[H départ VTT 3]]-Tableau14[[#This Row],[H départ CO 2]]</f>
        <v>4.4618055555555536E-2</v>
      </c>
      <c r="R43" s="2">
        <f>RANK(Tableau14[[#This Row],[Temps CO 2]],Tableau14[Temps CO 2],1)</f>
        <v>29</v>
      </c>
      <c r="S43" s="1">
        <v>0.56439814814814815</v>
      </c>
      <c r="T43" s="1">
        <f>Tableau14[[#This Row],[H départ canoê]]-Tableau14[[#This Row],[H départ VTT 3]]</f>
        <v>3.2499999999999973E-2</v>
      </c>
      <c r="U43" s="2">
        <f>RANK(Tableau14[[#This Row],[Temps VTT 3]],Tableau14[Temps VTT 3],1)</f>
        <v>47</v>
      </c>
      <c r="V43" s="1">
        <v>0.59689814814814812</v>
      </c>
      <c r="W43" s="1">
        <f>Tableau14[[#This Row],[H départ VTT 4]]-Tableau14[[#This Row],[H départ canoê]]</f>
        <v>0</v>
      </c>
      <c r="X43" s="2">
        <f>RANK(Tableau14[[#This Row],[Temps canoë]],Tableau14[Temps canoë],1)</f>
        <v>2</v>
      </c>
      <c r="Y43" s="1">
        <v>0.59689814814814812</v>
      </c>
      <c r="Z43" s="1">
        <f>Tableau14[[#This Row],[H départ R&amp;B]]-Tableau14[[#This Row],[H départ VTT 4]]</f>
        <v>3.9120370370370194E-3</v>
      </c>
      <c r="AA43" s="2">
        <f>RANK(Tableau14[[#This Row],[Temps VTT 4]],Tableau14[Temps VTT 4],1)</f>
        <v>12</v>
      </c>
      <c r="AB43" s="1">
        <v>0.60081018518518514</v>
      </c>
      <c r="AC43" s="1">
        <f>Tableau14[[#This Row],[H arrivée]]-Tableau14[[#This Row],[H départ R&amp;B]]</f>
        <v>1.1365740740740815E-2</v>
      </c>
      <c r="AD43" s="2">
        <f>RANK(Tableau14[[#This Row],[Temps R&amp;B]],Tableau14[Temps R&amp;B],1)</f>
        <v>20</v>
      </c>
      <c r="AE43">
        <v>2</v>
      </c>
      <c r="AF43" s="1">
        <v>0.61217592592592596</v>
      </c>
      <c r="AG43" s="1">
        <f>Tableau14[[#This Row],[H arrivée]]-Tableau14[[#This Row],[H départ]]+Tableau14[[#This Row],[Pén CO]]*AK$2</f>
        <v>0.27189814814814783</v>
      </c>
      <c r="AH43">
        <f>RANK(Tableau14[[#This Row],[Temps tot]],Tableau14[Temps tot],1)</f>
        <v>41</v>
      </c>
    </row>
    <row r="44" spans="2:34" ht="15.75" thickBot="1" x14ac:dyDescent="0.3">
      <c r="B44" s="4">
        <v>52</v>
      </c>
      <c r="C44" s="5" t="s">
        <v>53</v>
      </c>
      <c r="D44" s="1">
        <v>0.35416666666666702</v>
      </c>
      <c r="E44" s="1">
        <f>Tableau14[[#This Row],[H départ trail 2]]-Tableau14[[#This Row],[H départ]]</f>
        <v>6.4699074074073715E-2</v>
      </c>
      <c r="F44" s="2">
        <f>RANK(Tableau14[[#This Row],[Temps trail 1 + VTT 1]],Tableau14[Temps trail 1 + VTT 1],1)</f>
        <v>32</v>
      </c>
      <c r="G44" s="1">
        <v>0.41886574074074073</v>
      </c>
      <c r="H44" s="1">
        <f>Tableau14[[#This Row],[H départ CO 1]]-Tableau14[[#This Row],[H départ trail 2]]</f>
        <v>3.9120370370370416E-2</v>
      </c>
      <c r="I44" s="2">
        <f>RANK(Tableau14[[#This Row],[Temps trail 2]],Tableau14[Temps trail 2],1)</f>
        <v>46</v>
      </c>
      <c r="J44" s="1">
        <v>0.45798611111111115</v>
      </c>
      <c r="K44" s="1">
        <f>Tableau14[[#This Row],[H départ VTT 2]]-Tableau14[[#This Row],[H départ CO 1]]</f>
        <v>4.5428240740740644E-2</v>
      </c>
      <c r="L44" s="2">
        <f>RANK(Tableau14[[#This Row],[Temps CO 1]],Tableau14[Temps CO 1],1)</f>
        <v>46</v>
      </c>
      <c r="M44" s="1">
        <v>0.50341435185185179</v>
      </c>
      <c r="N44" s="1">
        <f>Tableau14[[#This Row],[H départ CO 2]]-Tableau14[[#This Row],[H départ VTT 2]]</f>
        <v>2.4247685185185275E-2</v>
      </c>
      <c r="O44" s="2">
        <f>RANK(Tableau14[[#This Row],[Temps VTT 2]],Tableau14[Temps VTT 2],1)</f>
        <v>41</v>
      </c>
      <c r="P44" s="1">
        <v>0.52766203703703707</v>
      </c>
      <c r="Q44" s="1">
        <f>Tableau14[[#This Row],[H départ VTT 3]]-Tableau14[[#This Row],[H départ CO 2]]</f>
        <v>5.5775462962962874E-2</v>
      </c>
      <c r="R44" s="2">
        <f>RANK(Tableau14[[#This Row],[Temps CO 2]],Tableau14[Temps CO 2],1)</f>
        <v>42</v>
      </c>
      <c r="S44" s="1">
        <v>0.58343749999999994</v>
      </c>
      <c r="T44" s="1">
        <f>Tableau14[[#This Row],[H départ canoê]]-Tableau14[[#This Row],[H départ VTT 3]]</f>
        <v>1.621527777777787E-2</v>
      </c>
      <c r="U44" s="2">
        <f>RANK(Tableau14[[#This Row],[Temps VTT 3]],Tableau14[Temps VTT 3],1)</f>
        <v>20</v>
      </c>
      <c r="V44" s="1">
        <v>0.59965277777777781</v>
      </c>
      <c r="W44" s="1">
        <f>Tableau14[[#This Row],[H départ VTT 4]]-Tableau14[[#This Row],[H départ canoê]]</f>
        <v>1.4664351851851776E-2</v>
      </c>
      <c r="X44" s="2">
        <f>RANK(Tableau14[[#This Row],[Temps canoë]],Tableau14[Temps canoë],1)</f>
        <v>45</v>
      </c>
      <c r="Y44" s="1">
        <v>0.61431712962962959</v>
      </c>
      <c r="Z44" s="1">
        <f>Tableau14[[#This Row],[H départ R&amp;B]]-Tableau14[[#This Row],[H départ VTT 4]]</f>
        <v>6.5393518518519489E-3</v>
      </c>
      <c r="AA44" s="2">
        <f>RANK(Tableau14[[#This Row],[Temps VTT 4]],Tableau14[Temps VTT 4],1)</f>
        <v>42</v>
      </c>
      <c r="AB44" s="1">
        <v>0.62085648148148154</v>
      </c>
      <c r="AC44" s="1">
        <f>Tableau14[[#This Row],[H arrivée]]-Tableau14[[#This Row],[H départ R&amp;B]]</f>
        <v>1.3287037037037042E-2</v>
      </c>
      <c r="AD44" s="2">
        <f>RANK(Tableau14[[#This Row],[Temps R&amp;B]],Tableau14[Temps R&amp;B],1)</f>
        <v>31</v>
      </c>
      <c r="AE44">
        <v>0</v>
      </c>
      <c r="AF44" s="1">
        <v>0.63414351851851858</v>
      </c>
      <c r="AG44" s="1">
        <f>Tableau14[[#This Row],[H arrivée]]-Tableau14[[#This Row],[H départ]]+Tableau14[[#This Row],[Pén CO]]*AK$2</f>
        <v>0.27997685185185156</v>
      </c>
      <c r="AH44">
        <f>RANK(Tableau14[[#This Row],[Temps tot]],Tableau14[Temps tot],1)</f>
        <v>42</v>
      </c>
    </row>
    <row r="45" spans="2:34" ht="15.75" thickBot="1" x14ac:dyDescent="0.3">
      <c r="B45" s="4">
        <v>40</v>
      </c>
      <c r="C45" s="5" t="s">
        <v>41</v>
      </c>
      <c r="D45" s="1">
        <v>0.35416666666666702</v>
      </c>
      <c r="E45" s="1">
        <f>Tableau14[[#This Row],[H départ trail 2]]-Tableau14[[#This Row],[H départ]]</f>
        <v>8.1944444444444098E-2</v>
      </c>
      <c r="F45" s="2">
        <f>RANK(Tableau14[[#This Row],[Temps trail 1 + VTT 1]],Tableau14[Temps trail 1 + VTT 1],1)</f>
        <v>45</v>
      </c>
      <c r="G45" s="1">
        <v>0.43611111111111112</v>
      </c>
      <c r="H45" s="1">
        <f>Tableau14[[#This Row],[H départ CO 1]]-Tableau14[[#This Row],[H départ trail 2]]</f>
        <v>3.5532407407407429E-2</v>
      </c>
      <c r="I45" s="2">
        <f>RANK(Tableau14[[#This Row],[Temps trail 2]],Tableau14[Temps trail 2],1)</f>
        <v>42</v>
      </c>
      <c r="J45" s="1">
        <v>0.47164351851851855</v>
      </c>
      <c r="K45" s="1">
        <f>Tableau14[[#This Row],[H départ VTT 2]]-Tableau14[[#This Row],[H départ CO 1]]</f>
        <v>2.5983796296296324E-2</v>
      </c>
      <c r="L45" s="2">
        <f>RANK(Tableau14[[#This Row],[Temps CO 1]],Tableau14[Temps CO 1],1)</f>
        <v>26</v>
      </c>
      <c r="M45" s="1">
        <v>0.49762731481481487</v>
      </c>
      <c r="N45" s="1">
        <f>Tableau14[[#This Row],[H départ CO 2]]-Tableau14[[#This Row],[H départ VTT 2]]</f>
        <v>2.4618055555555463E-2</v>
      </c>
      <c r="O45" s="2">
        <f>RANK(Tableau14[[#This Row],[Temps VTT 2]],Tableau14[Temps VTT 2],1)</f>
        <v>42</v>
      </c>
      <c r="P45" s="1">
        <v>0.52224537037037033</v>
      </c>
      <c r="Q45" s="1">
        <f>Tableau14[[#This Row],[H départ VTT 3]]-Tableau14[[#This Row],[H départ CO 2]]</f>
        <v>4.8391203703703756E-2</v>
      </c>
      <c r="R45" s="2">
        <f>RANK(Tableau14[[#This Row],[Temps CO 2]],Tableau14[Temps CO 2],1)</f>
        <v>34</v>
      </c>
      <c r="S45" s="1">
        <v>0.57063657407407409</v>
      </c>
      <c r="T45" s="1">
        <f>Tableau14[[#This Row],[H départ canoê]]-Tableau14[[#This Row],[H départ VTT 3]]</f>
        <v>2.2696759259259291E-2</v>
      </c>
      <c r="U45" s="2">
        <f>RANK(Tableau14[[#This Row],[Temps VTT 3]],Tableau14[Temps VTT 3],1)</f>
        <v>41</v>
      </c>
      <c r="V45" s="1">
        <v>0.59333333333333338</v>
      </c>
      <c r="W45" s="1">
        <f>Tableau14[[#This Row],[H départ VTT 4]]-Tableau14[[#This Row],[H départ canoê]]</f>
        <v>1.4085648148148167E-2</v>
      </c>
      <c r="X45" s="2">
        <f>RANK(Tableau14[[#This Row],[Temps canoë]],Tableau14[Temps canoë],1)</f>
        <v>41</v>
      </c>
      <c r="Y45" s="1">
        <v>0.60741898148148155</v>
      </c>
      <c r="Z45" s="1">
        <f>Tableau14[[#This Row],[H départ R&amp;B]]-Tableau14[[#This Row],[H départ VTT 4]]</f>
        <v>5.5208333333331971E-3</v>
      </c>
      <c r="AA45" s="2">
        <f>RANK(Tableau14[[#This Row],[Temps VTT 4]],Tableau14[Temps VTT 4],1)</f>
        <v>36</v>
      </c>
      <c r="AB45" s="1">
        <v>0.61293981481481474</v>
      </c>
      <c r="AC45" s="1">
        <f>Tableau14[[#This Row],[H arrivée]]-Tableau14[[#This Row],[H départ R&amp;B]]</f>
        <v>3.5844907407407423E-2</v>
      </c>
      <c r="AD45" s="2">
        <f>RANK(Tableau14[[#This Row],[Temps R&amp;B]],Tableau14[Temps R&amp;B],1)</f>
        <v>44</v>
      </c>
      <c r="AE45">
        <v>0</v>
      </c>
      <c r="AF45" s="1">
        <v>0.64878472222222217</v>
      </c>
      <c r="AG45" s="1">
        <f>Tableau14[[#This Row],[H arrivée]]-Tableau14[[#This Row],[H départ]]+Tableau14[[#This Row],[Pén CO]]*AK$2</f>
        <v>0.29461805555555515</v>
      </c>
      <c r="AH45">
        <f>RANK(Tableau14[[#This Row],[Temps tot]],Tableau14[Temps tot],1)</f>
        <v>43</v>
      </c>
    </row>
    <row r="46" spans="2:34" ht="15.75" thickBot="1" x14ac:dyDescent="0.3">
      <c r="B46" s="4">
        <v>76</v>
      </c>
      <c r="C46" s="5" t="s">
        <v>76</v>
      </c>
      <c r="D46" s="1">
        <v>0.35416666666666702</v>
      </c>
      <c r="E46" s="1">
        <f>Tableau14[[#This Row],[H départ trail 2]]-Tableau14[[#This Row],[H départ]]</f>
        <v>7.9803240740740411E-2</v>
      </c>
      <c r="F46" s="2">
        <f>RANK(Tableau14[[#This Row],[Temps trail 1 + VTT 1]],Tableau14[Temps trail 1 + VTT 1],1)</f>
        <v>44</v>
      </c>
      <c r="G46" s="1">
        <v>0.43396990740740743</v>
      </c>
      <c r="H46" s="1">
        <f>Tableau14[[#This Row],[H départ CO 1]]-Tableau14[[#This Row],[H départ trail 2]]</f>
        <v>3.1770833333333304E-2</v>
      </c>
      <c r="I46" s="2">
        <f>RANK(Tableau14[[#This Row],[Temps trail 2]],Tableau14[Temps trail 2],1)</f>
        <v>37</v>
      </c>
      <c r="J46" s="1">
        <v>0.46574074074074073</v>
      </c>
      <c r="K46" s="1">
        <f>Tableau14[[#This Row],[H départ VTT 2]]-Tableau14[[#This Row],[H départ CO 1]]</f>
        <v>4.2939814814814847E-2</v>
      </c>
      <c r="L46" s="2">
        <f>RANK(Tableau14[[#This Row],[Temps CO 1]],Tableau14[Temps CO 1],1)</f>
        <v>44</v>
      </c>
      <c r="M46" s="1">
        <v>0.50868055555555558</v>
      </c>
      <c r="N46" s="1">
        <f>Tableau14[[#This Row],[H départ CO 2]]-Tableau14[[#This Row],[H départ VTT 2]]</f>
        <v>2.0659722222222232E-2</v>
      </c>
      <c r="O46" s="2">
        <f>RANK(Tableau14[[#This Row],[Temps VTT 2]],Tableau14[Temps VTT 2],1)</f>
        <v>34</v>
      </c>
      <c r="P46" s="1">
        <v>0.52934027777777781</v>
      </c>
      <c r="Q46" s="1">
        <f>Tableau14[[#This Row],[H départ VTT 3]]-Tableau14[[#This Row],[H départ CO 2]]</f>
        <v>5.5462962962962936E-2</v>
      </c>
      <c r="R46" s="2">
        <f>RANK(Tableau14[[#This Row],[Temps CO 2]],Tableau14[Temps CO 2],1)</f>
        <v>41</v>
      </c>
      <c r="S46" s="1">
        <v>0.58480324074074075</v>
      </c>
      <c r="T46" s="1">
        <f>Tableau14[[#This Row],[H départ canoê]]-Tableau14[[#This Row],[H départ VTT 3]]</f>
        <v>2.0289351851851878E-2</v>
      </c>
      <c r="U46" s="2">
        <f>RANK(Tableau14[[#This Row],[Temps VTT 3]],Tableau14[Temps VTT 3],1)</f>
        <v>38</v>
      </c>
      <c r="V46" s="1">
        <v>0.60509259259259263</v>
      </c>
      <c r="W46" s="1">
        <f>Tableau14[[#This Row],[H départ VTT 4]]-Tableau14[[#This Row],[H départ canoê]]</f>
        <v>1.5243055555555496E-2</v>
      </c>
      <c r="X46" s="2">
        <f>RANK(Tableau14[[#This Row],[Temps canoë]],Tableau14[Temps canoë],1)</f>
        <v>46</v>
      </c>
      <c r="Y46" s="1">
        <v>0.62033564814814812</v>
      </c>
      <c r="Z46" s="1">
        <f>Tableau14[[#This Row],[H départ R&amp;B]]-Tableau14[[#This Row],[H départ VTT 4]]</f>
        <v>6.620370370370332E-3</v>
      </c>
      <c r="AA46" s="2">
        <f>RANK(Tableau14[[#This Row],[Temps VTT 4]],Tableau14[Temps VTT 4],1)</f>
        <v>43</v>
      </c>
      <c r="AB46" s="1">
        <v>0.62695601851851845</v>
      </c>
      <c r="AC46" s="1">
        <f>Tableau14[[#This Row],[H arrivée]]-Tableau14[[#This Row],[H départ R&amp;B]]</f>
        <v>1.592592592592601E-2</v>
      </c>
      <c r="AD46" s="2">
        <f>RANK(Tableau14[[#This Row],[Temps R&amp;B]],Tableau14[Temps R&amp;B],1)</f>
        <v>38</v>
      </c>
      <c r="AE46">
        <v>3</v>
      </c>
      <c r="AF46" s="1">
        <v>0.64288194444444446</v>
      </c>
      <c r="AG46" s="1">
        <f>Tableau14[[#This Row],[H arrivée]]-Tableau14[[#This Row],[H départ]]+Tableau14[[#This Row],[Pén CO]]*AK$2</f>
        <v>0.30954861111111076</v>
      </c>
      <c r="AH46">
        <f>RANK(Tableau14[[#This Row],[Temps tot]],Tableau14[Temps tot],1)</f>
        <v>44</v>
      </c>
    </row>
    <row r="47" spans="2:34" ht="15.75" thickBot="1" x14ac:dyDescent="0.3">
      <c r="B47" s="4">
        <v>41</v>
      </c>
      <c r="C47" s="5" t="s">
        <v>42</v>
      </c>
      <c r="D47" s="1">
        <v>0.35416666666666702</v>
      </c>
      <c r="E47" s="1">
        <f>Tableau14[[#This Row],[H départ trail 2]]-Tableau14[[#This Row],[H départ]]</f>
        <v>9.421296296296261E-2</v>
      </c>
      <c r="F47" s="2">
        <f>RANK(Tableau14[[#This Row],[Temps trail 1 + VTT 1]],Tableau14[Temps trail 1 + VTT 1],1)</f>
        <v>46</v>
      </c>
      <c r="G47" s="1">
        <v>0.44837962962962963</v>
      </c>
      <c r="H47" s="1">
        <f>Tableau14[[#This Row],[H départ CO 1]]-Tableau14[[#This Row],[H départ trail 2]]</f>
        <v>3.9756944444444497E-2</v>
      </c>
      <c r="I47" s="2">
        <f>RANK(Tableau14[[#This Row],[Temps trail 2]],Tableau14[Temps trail 2],1)</f>
        <v>47</v>
      </c>
      <c r="J47" s="1">
        <v>0.48813657407407413</v>
      </c>
      <c r="K47" s="1">
        <f>Tableau14[[#This Row],[H départ VTT 2]]-Tableau14[[#This Row],[H départ CO 1]]</f>
        <v>2.6215277777777712E-2</v>
      </c>
      <c r="L47" s="2">
        <f>RANK(Tableau14[[#This Row],[Temps CO 1]],Tableau14[Temps CO 1],1)</f>
        <v>27</v>
      </c>
      <c r="M47" s="1">
        <v>0.51435185185185184</v>
      </c>
      <c r="N47" s="1">
        <f>Tableau14[[#This Row],[H départ CO 2]]-Tableau14[[#This Row],[H départ VTT 2]]</f>
        <v>2.9421296296296306E-2</v>
      </c>
      <c r="O47" s="2">
        <f>RANK(Tableau14[[#This Row],[Temps VTT 2]],Tableau14[Temps VTT 2],1)</f>
        <v>45</v>
      </c>
      <c r="P47" s="1">
        <v>0.54377314814814814</v>
      </c>
      <c r="Q47" s="1">
        <f>Tableau14[[#This Row],[H départ VTT 3]]-Tableau14[[#This Row],[H départ CO 2]]</f>
        <v>5.5185185185185226E-2</v>
      </c>
      <c r="R47" s="2">
        <f>RANK(Tableau14[[#This Row],[Temps CO 2]],Tableau14[Temps CO 2],1)</f>
        <v>39</v>
      </c>
      <c r="S47" s="1">
        <v>0.59895833333333337</v>
      </c>
      <c r="T47" s="1">
        <f>Tableau14[[#This Row],[H départ canoê]]-Tableau14[[#This Row],[H départ VTT 3]]</f>
        <v>2.9374999999999929E-2</v>
      </c>
      <c r="U47" s="2">
        <f>RANK(Tableau14[[#This Row],[Temps VTT 3]],Tableau14[Temps VTT 3],1)</f>
        <v>46</v>
      </c>
      <c r="V47" s="1">
        <v>0.6283333333333333</v>
      </c>
      <c r="W47" s="1">
        <f>Tableau14[[#This Row],[H départ VTT 4]]-Tableau14[[#This Row],[H départ canoê]]</f>
        <v>1.2361111111111156E-2</v>
      </c>
      <c r="X47" s="2">
        <f>RANK(Tableau14[[#This Row],[Temps canoë]],Tableau14[Temps canoë],1)</f>
        <v>38</v>
      </c>
      <c r="Y47" s="1">
        <v>0.64069444444444446</v>
      </c>
      <c r="Z47" s="1">
        <f>Tableau14[[#This Row],[H départ R&amp;B]]-Tableau14[[#This Row],[H départ VTT 4]]</f>
        <v>6.0648148148148007E-3</v>
      </c>
      <c r="AA47" s="2">
        <f>RANK(Tableau14[[#This Row],[Temps VTT 4]],Tableau14[Temps VTT 4],1)</f>
        <v>40</v>
      </c>
      <c r="AB47" s="1">
        <v>0.64675925925925926</v>
      </c>
      <c r="AC47" s="1">
        <f>Tableau14[[#This Row],[H arrivée]]-Tableau14[[#This Row],[H départ R&amp;B]]</f>
        <v>4.5416666666666661E-2</v>
      </c>
      <c r="AD47" s="2">
        <f>RANK(Tableau14[[#This Row],[Temps R&amp;B]],Tableau14[Temps R&amp;B],1)</f>
        <v>45</v>
      </c>
      <c r="AE47">
        <v>0</v>
      </c>
      <c r="AF47" s="1">
        <v>0.69217592592592592</v>
      </c>
      <c r="AG47" s="1">
        <f>Tableau14[[#This Row],[H arrivée]]-Tableau14[[#This Row],[H départ]]+Tableau14[[#This Row],[Pén CO]]*AK$2</f>
        <v>0.3380092592592589</v>
      </c>
      <c r="AH47">
        <f>RANK(Tableau14[[#This Row],[Temps tot]],Tableau14[Temps tot],1)</f>
        <v>45</v>
      </c>
    </row>
    <row r="48" spans="2:34" ht="15.75" thickBot="1" x14ac:dyDescent="0.3">
      <c r="B48" s="4">
        <v>57</v>
      </c>
      <c r="C48" s="5" t="s">
        <v>58</v>
      </c>
      <c r="D48" s="1">
        <v>0.35416666666666702</v>
      </c>
      <c r="E48" s="1">
        <f>Tableau14[[#This Row],[H départ trail 2]]-Tableau14[[#This Row],[H départ]]</f>
        <v>6.3194444444444109E-2</v>
      </c>
      <c r="F48" s="2">
        <f>RANK(Tableau14[[#This Row],[Temps trail 1 + VTT 1]],Tableau14[Temps trail 1 + VTT 1],1)</f>
        <v>30</v>
      </c>
      <c r="G48" s="1">
        <v>0.41736111111111113</v>
      </c>
      <c r="H48" s="1">
        <f>Tableau14[[#This Row],[H départ CO 1]]-Tableau14[[#This Row],[H départ trail 2]]</f>
        <v>2.4826388888888884E-2</v>
      </c>
      <c r="I48" s="2">
        <f>RANK(Tableau14[[#This Row],[Temps trail 2]],Tableau14[Temps trail 2],1)</f>
        <v>18</v>
      </c>
      <c r="J48" s="1">
        <v>0.44218750000000001</v>
      </c>
      <c r="K48" s="1">
        <f>Tableau14[[#This Row],[H départ VTT 2]]-Tableau14[[#This Row],[H départ CO 1]]</f>
        <v>2.6944444444444438E-2</v>
      </c>
      <c r="L48" s="2">
        <f>RANK(Tableau14[[#This Row],[Temps CO 1]],Tableau14[Temps CO 1],1)</f>
        <v>28</v>
      </c>
      <c r="M48" s="1">
        <v>0.46913194444444445</v>
      </c>
      <c r="N48" s="1">
        <f>Tableau14[[#This Row],[H départ CO 2]]-Tableau14[[#This Row],[H départ VTT 2]]</f>
        <v>2.1469907407407396E-2</v>
      </c>
      <c r="O48" s="2">
        <f>RANK(Tableau14[[#This Row],[Temps VTT 2]],Tableau14[Temps VTT 2],1)</f>
        <v>36</v>
      </c>
      <c r="P48" s="1">
        <v>0.49060185185185184</v>
      </c>
      <c r="Q48" s="1">
        <f>Tableau14[[#This Row],[H départ VTT 3]]-Tableau14[[#This Row],[H départ CO 2]]</f>
        <v>3.5439814814814785E-2</v>
      </c>
      <c r="R48" s="2">
        <f>RANK(Tableau14[[#This Row],[Temps CO 2]],Tableau14[Temps CO 2],1)</f>
        <v>21</v>
      </c>
      <c r="S48" s="1">
        <v>0.52604166666666663</v>
      </c>
      <c r="T48" s="1">
        <f>Tableau14[[#This Row],[H départ canoê]]-Tableau14[[#This Row],[H départ VTT 3]]</f>
        <v>1.7002314814814845E-2</v>
      </c>
      <c r="U48" s="2">
        <f>RANK(Tableau14[[#This Row],[Temps VTT 3]],Tableau14[Temps VTT 3],1)</f>
        <v>29</v>
      </c>
      <c r="V48" s="1">
        <v>0.54304398148148147</v>
      </c>
      <c r="W48" s="1">
        <f>Tableau14[[#This Row],[H départ VTT 4]]-Tableau14[[#This Row],[H départ canoê]]</f>
        <v>1.1956018518518574E-2</v>
      </c>
      <c r="X48" s="2">
        <f>RANK(Tableau14[[#This Row],[Temps canoë]],Tableau14[Temps canoë],1)</f>
        <v>36</v>
      </c>
      <c r="Y48" s="1">
        <v>0.55500000000000005</v>
      </c>
      <c r="Z48" s="1">
        <f>Tableau14[[#This Row],[H départ R&amp;B]]-Tableau14[[#This Row],[H départ VTT 4]]</f>
        <v>4.1666666666666519E-3</v>
      </c>
      <c r="AA48" s="2">
        <f>RANK(Tableau14[[#This Row],[Temps VTT 4]],Tableau14[Temps VTT 4],1)</f>
        <v>20</v>
      </c>
      <c r="AB48" s="1">
        <v>0.5591666666666667</v>
      </c>
      <c r="AC48" s="1">
        <f>Tableau14[[#This Row],[H arrivée]]-Tableau14[[#This Row],[H départ R&amp;B]]</f>
        <v>0.14916666666666667</v>
      </c>
      <c r="AD48" s="2">
        <f>RANK(Tableau14[[#This Row],[Temps R&amp;B]],Tableau14[Temps R&amp;B],1)</f>
        <v>46</v>
      </c>
      <c r="AE48">
        <v>0</v>
      </c>
      <c r="AF48" s="1">
        <v>0.70833333333333337</v>
      </c>
      <c r="AG48" s="1">
        <f>Tableau14[[#This Row],[H arrivée]]-Tableau14[[#This Row],[H départ]]+Tableau14[[#This Row],[Pén CO]]*AK$2</f>
        <v>0.35416666666666635</v>
      </c>
      <c r="AH48">
        <f>RANK(Tableau14[[#This Row],[Temps tot]],Tableau14[Temps tot],1)</f>
        <v>46</v>
      </c>
    </row>
    <row r="49" spans="2:34" ht="15.75" thickBot="1" x14ac:dyDescent="0.3">
      <c r="B49" s="8">
        <v>79</v>
      </c>
      <c r="C49" s="11" t="s">
        <v>78</v>
      </c>
      <c r="D49" s="1">
        <v>0.35416666666666702</v>
      </c>
      <c r="E49" s="1">
        <f>Tableau14[[#This Row],[H départ trail 2]]-Tableau14[[#This Row],[H départ]]</f>
        <v>4.8726851851851494E-2</v>
      </c>
      <c r="F49" s="2">
        <f>RANK(Tableau14[[#This Row],[Temps trail 1 + VTT 1]],Tableau14[Temps trail 1 + VTT 1],1)</f>
        <v>2</v>
      </c>
      <c r="G49" s="1">
        <v>0.40289351851851851</v>
      </c>
      <c r="H49" s="1">
        <f>Tableau14[[#This Row],[H départ CO 1]]-Tableau14[[#This Row],[H départ trail 2]]</f>
        <v>2.48842592592593E-2</v>
      </c>
      <c r="I49" s="2">
        <f>RANK(Tableau14[[#This Row],[Temps trail 2]],Tableau14[Temps trail 2],1)</f>
        <v>19</v>
      </c>
      <c r="J49" s="1">
        <v>0.42777777777777781</v>
      </c>
      <c r="K49" s="1">
        <f>Tableau14[[#This Row],[H départ VTT 2]]-Tableau14[[#This Row],[H départ CO 1]]</f>
        <v>3.2615740740740751E-2</v>
      </c>
      <c r="L49" s="2">
        <f>RANK(Tableau14[[#This Row],[Temps CO 1]],Tableau14[Temps CO 1],1)</f>
        <v>35</v>
      </c>
      <c r="M49" s="1">
        <v>0.46039351851851856</v>
      </c>
      <c r="N49" s="1">
        <f>Tableau14[[#This Row],[H départ CO 2]]-Tableau14[[#This Row],[H départ VTT 2]]</f>
        <v>1.3715277777777701E-2</v>
      </c>
      <c r="O49" s="2">
        <f>RANK(Tableau14[[#This Row],[Temps VTT 2]],Tableau14[Temps VTT 2],1)</f>
        <v>4</v>
      </c>
      <c r="P49" s="1">
        <v>0.47410879629629626</v>
      </c>
      <c r="Q49" s="1">
        <f>Tableau14[[#This Row],[H départ VTT 3]]-Tableau14[[#This Row],[H départ CO 2]]</f>
        <v>4.4085648148148249E-2</v>
      </c>
      <c r="R49" s="2">
        <f>RANK(Tableau14[[#This Row],[Temps CO 2]],Tableau14[Temps CO 2],1)</f>
        <v>27</v>
      </c>
      <c r="S49" s="1">
        <v>0.51819444444444451</v>
      </c>
      <c r="T49" s="1">
        <f>Tableau14[[#This Row],[H départ canoê]]-Tableau14[[#This Row],[H départ VTT 3]]</f>
        <v>1.5972222222222165E-2</v>
      </c>
      <c r="U49" s="2">
        <f>RANK(Tableau14[[#This Row],[Temps VTT 3]],Tableau14[Temps VTT 3],1)</f>
        <v>17</v>
      </c>
      <c r="V49" s="1">
        <v>0.53416666666666668</v>
      </c>
      <c r="W49" s="1">
        <f>Tableau14[[#This Row],[H départ VTT 4]]-Tableau14[[#This Row],[H départ canoê]]</f>
        <v>9.3287037037036447E-3</v>
      </c>
      <c r="X49" s="2">
        <f>RANK(Tableau14[[#This Row],[Temps canoë]],Tableau14[Temps canoë],1)</f>
        <v>12</v>
      </c>
      <c r="Y49" s="1">
        <v>0.54349537037037032</v>
      </c>
      <c r="Z49" s="1">
        <f>Tableau14[[#This Row],[H départ R&amp;B]]-Tableau14[[#This Row],[H départ VTT 4]]</f>
        <v>4.5601851851851949E-3</v>
      </c>
      <c r="AA49" s="2">
        <f>RANK(Tableau14[[#This Row],[Temps VTT 4]],Tableau14[Temps VTT 4],1)</f>
        <v>26</v>
      </c>
      <c r="AB49" s="1">
        <v>0.54805555555555552</v>
      </c>
      <c r="AC49" s="1">
        <f>Tableau14[[#This Row],[H arrivée]]-Tableau14[[#This Row],[H départ R&amp;B]]</f>
        <v>0.16027777777777785</v>
      </c>
      <c r="AD49" s="2">
        <f>RANK(Tableau14[[#This Row],[Temps R&amp;B]],Tableau14[Temps R&amp;B],1)</f>
        <v>47</v>
      </c>
      <c r="AE49">
        <v>0</v>
      </c>
      <c r="AF49" s="1">
        <v>0.70833333333333337</v>
      </c>
      <c r="AG49" s="1">
        <f>Tableau14[[#This Row],[H arrivée]]-Tableau14[[#This Row],[H départ]]+Tableau14[[#This Row],[Pén CO]]*AK$2</f>
        <v>0.35416666666666635</v>
      </c>
      <c r="AH49">
        <f>RANK(Tableau14[[#This Row],[Temps tot]],Tableau14[Temps tot],1)</f>
        <v>46</v>
      </c>
    </row>
  </sheetData>
  <hyperlinks>
    <hyperlink ref="C20" r:id="rId1" display="http://al.al/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RAYBAUD</dc:creator>
  <cp:lastModifiedBy>Charlotte RAYBAUD</cp:lastModifiedBy>
  <dcterms:created xsi:type="dcterms:W3CDTF">2023-10-20T08:04:53Z</dcterms:created>
  <dcterms:modified xsi:type="dcterms:W3CDTF">2023-10-20T08:13:12Z</dcterms:modified>
</cp:coreProperties>
</file>